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Z:\Отдел продаж\ГТВ\"/>
    </mc:Choice>
  </mc:AlternateContent>
  <xr:revisionPtr revIDLastSave="0" documentId="8_{B0F9395E-2026-44C1-B6DE-BAEE28C18E3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PD-LIFT" sheetId="1" r:id="rId1"/>
    <sheet name="PD-MINILIFT" sheetId="10" r:id="rId2"/>
    <sheet name="hidden" sheetId="9" state="hidden" r:id="rId3"/>
    <sheet name="hidden1" sheetId="12" state="hidden" r:id="rId4"/>
  </sheets>
  <definedNames>
    <definedName name="H">#REF!</definedName>
    <definedName name="Hefele">#REF!</definedName>
    <definedName name="L">#REF!</definedName>
    <definedName name="Акрил_19мм">#REF!</definedName>
    <definedName name="Витраж_двухдверный">#REF!</definedName>
    <definedName name="Витраж_однодверный">#REF!</definedName>
    <definedName name="Витраж_перегородки">#REF!</definedName>
    <definedName name="Витраж_трехдверный">#REF!</definedName>
    <definedName name="Вставки_2">#REF!</definedName>
    <definedName name="Вставки_3">#REF!</definedName>
    <definedName name="Вставки_4">#REF!</definedName>
    <definedName name="Вставки_5">#REF!</definedName>
    <definedName name="ДСП">#REF!</definedName>
    <definedName name="ДСП_8мм_глянец">#REF!</definedName>
    <definedName name="ДСП_цветное">#REF!</definedName>
    <definedName name="Зеркало">#REF!</definedName>
    <definedName name="Кожа">#REF!</definedName>
    <definedName name="Материал_freeflap">#REF!</definedName>
    <definedName name="Материал_freefold">hidden!$M$4:$M$15</definedName>
    <definedName name="Материал_freelight">hidden!$A$5:$A$13</definedName>
    <definedName name="Материал_freeslide">#REF!</definedName>
    <definedName name="Материал_swing">#REF!</definedName>
    <definedName name="ПВХ_Р1">#REF!</definedName>
    <definedName name="ПВХ_Р2">#REF!</definedName>
    <definedName name="ПВХ_Р3_глянец">#REF!</definedName>
    <definedName name="Полноформатная">#REF!</definedName>
    <definedName name="С">#REF!</definedName>
    <definedName name="Стекло_1_категории">#REF!</definedName>
    <definedName name="Стекло_2_категории">#REF!</definedName>
    <definedName name="Стекло_3_категории">#REF!</definedName>
    <definedName name="Стекло_цветно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2" l="1"/>
  <c r="I15" i="12"/>
  <c r="I13" i="12"/>
  <c r="I12" i="12"/>
  <c r="G12" i="12"/>
  <c r="I11" i="12"/>
  <c r="J10" i="12"/>
  <c r="I10" i="12"/>
  <c r="I8" i="12"/>
  <c r="I7" i="12"/>
  <c r="G7" i="12"/>
  <c r="I6" i="12"/>
  <c r="J5" i="12"/>
  <c r="I5" i="12"/>
  <c r="G3" i="12"/>
  <c r="G13" i="12" s="1"/>
  <c r="I17" i="12"/>
  <c r="I13" i="9"/>
  <c r="I12" i="9"/>
  <c r="I11" i="9"/>
  <c r="I10" i="9"/>
  <c r="I8" i="9"/>
  <c r="I7" i="9"/>
  <c r="I6" i="9"/>
  <c r="I5" i="9"/>
  <c r="G3" i="9"/>
  <c r="J13" i="9" s="1"/>
  <c r="I15" i="9"/>
  <c r="G6" i="12" l="1"/>
  <c r="J8" i="12"/>
  <c r="G11" i="12"/>
  <c r="J13" i="12"/>
  <c r="G5" i="12"/>
  <c r="C11" i="10" s="1"/>
  <c r="G15" i="12" s="1"/>
  <c r="J7" i="12"/>
  <c r="G10" i="12"/>
  <c r="J12" i="12"/>
  <c r="J6" i="12"/>
  <c r="G8" i="12"/>
  <c r="J11" i="12"/>
  <c r="J6" i="9"/>
  <c r="G6" i="9"/>
  <c r="G8" i="9"/>
  <c r="J5" i="9"/>
  <c r="G7" i="9"/>
  <c r="G10" i="9"/>
  <c r="G12" i="9"/>
  <c r="G5" i="9"/>
  <c r="J7" i="9"/>
  <c r="G11" i="9"/>
  <c r="G13" i="9"/>
  <c r="J8" i="9"/>
  <c r="J10" i="9"/>
  <c r="J15" i="9" s="1"/>
  <c r="I17" i="9" s="1"/>
  <c r="J11" i="9"/>
  <c r="J12" i="9"/>
  <c r="C11" i="1" l="1"/>
  <c r="C13" i="1" s="1"/>
  <c r="G15" i="9" l="1"/>
</calcChain>
</file>

<file path=xl/sharedStrings.xml><?xml version="1.0" encoding="utf-8"?>
<sst xmlns="http://schemas.openxmlformats.org/spreadsheetml/2006/main" count="131" uniqueCount="85">
  <si>
    <t>мм</t>
  </si>
  <si>
    <t>Толщина фасада</t>
  </si>
  <si>
    <t>Длина ручки</t>
  </si>
  <si>
    <t>Материал фасада</t>
  </si>
  <si>
    <t>Фасад ДСП</t>
  </si>
  <si>
    <t>кг</t>
  </si>
  <si>
    <t>Фасад (профиль МДФ + стекло)</t>
  </si>
  <si>
    <t>Фасад Z4</t>
  </si>
  <si>
    <t>-</t>
  </si>
  <si>
    <t>Длина ручки, мм</t>
  </si>
  <si>
    <t>Фасад МДФ</t>
  </si>
  <si>
    <t>Фасад ДСП (16 мм) с наклеенным стеклом (4 мм)</t>
  </si>
  <si>
    <t>Фасад массив (бук)</t>
  </si>
  <si>
    <t>Фасад массив (дуб)</t>
  </si>
  <si>
    <t>Фасад массив (ольха)</t>
  </si>
  <si>
    <t>F</t>
  </si>
  <si>
    <t>Выбирите тип фасада!</t>
  </si>
  <si>
    <t>Заполните размеры фасада!</t>
  </si>
  <si>
    <t>Высота фасада</t>
  </si>
  <si>
    <t>Ширина фасада</t>
  </si>
  <si>
    <t>Масса фасада</t>
  </si>
  <si>
    <t>Коофицент силы F</t>
  </si>
  <si>
    <t>480-1250</t>
  </si>
  <si>
    <t>960-2350</t>
  </si>
  <si>
    <t>1600-3600</t>
  </si>
  <si>
    <t>Согласно данному коофиценту выбирите модель подъёмника из таблицы ниже</t>
  </si>
  <si>
    <t>Показатель F</t>
  </si>
  <si>
    <t>Пружина</t>
  </si>
  <si>
    <t>2500-4500</t>
  </si>
  <si>
    <t>слабая</t>
  </si>
  <si>
    <t>средняя</t>
  </si>
  <si>
    <t>сильная</t>
  </si>
  <si>
    <t>очень сильная</t>
  </si>
  <si>
    <t>LIGHT</t>
  </si>
  <si>
    <t>MEDIUM</t>
  </si>
  <si>
    <t>STRONG</t>
  </si>
  <si>
    <t>SLRONG PLUS</t>
  </si>
  <si>
    <t>Белый подъёмник</t>
  </si>
  <si>
    <t>Серый подъёмник</t>
  </si>
  <si>
    <t>PD-LIFTNEW-LIGHT-10</t>
  </si>
  <si>
    <t>PD-LIFTNEW-LIGHT-80</t>
  </si>
  <si>
    <t>PD-LIFTNEW-MEDIUM-10</t>
  </si>
  <si>
    <t>PD-LIFTNEW-STRONG PLUS-80</t>
  </si>
  <si>
    <t>PD-LIFTNEW-STRONG-80</t>
  </si>
  <si>
    <t>PD-LIFTNEW-MEDIUM-80</t>
  </si>
  <si>
    <t>PD-LIFTNEW-STRONG-10</t>
  </si>
  <si>
    <t>PD-LIFTNEW-STRONG PLUS-10</t>
  </si>
  <si>
    <t>Ориентировочная высота фасада</t>
  </si>
  <si>
    <t>Подъёмник с доводчиком плавное закрывание SOFT CLOSE</t>
  </si>
  <si>
    <t>250-400мм</t>
  </si>
  <si>
    <t>250-500мм</t>
  </si>
  <si>
    <t>600мм</t>
  </si>
  <si>
    <t>580-1350</t>
  </si>
  <si>
    <t>1060-2450</t>
  </si>
  <si>
    <t>1800-4000</t>
  </si>
  <si>
    <t>2600-5000</t>
  </si>
  <si>
    <r>
      <t xml:space="preserve">Подъёмник открытие с нажатием </t>
    </r>
    <r>
      <rPr>
        <b/>
        <sz val="22"/>
        <color rgb="FFFF0000"/>
        <rFont val="Calibri"/>
        <family val="2"/>
        <charset val="238"/>
        <scheme val="minor"/>
      </rPr>
      <t>PUSH TO OPEN (P2O)</t>
    </r>
  </si>
  <si>
    <t>PD-LIFT-P2O-LIGHT-10</t>
  </si>
  <si>
    <t>PD-LIFT-P2O-MEDIUM-10</t>
  </si>
  <si>
    <t>PD-LIFT-P2O-STRONG-10</t>
  </si>
  <si>
    <t>PD-LIFT-P2O-STRONG-PLUS-10</t>
  </si>
  <si>
    <t>PD-LIFT-P2O-LIGHT-80</t>
  </si>
  <si>
    <t>PD-LIFT-P2O-MEDIUM-80</t>
  </si>
  <si>
    <t>PD-LIFT-P2O-STRONG-80</t>
  </si>
  <si>
    <t>PD-LIFT-P2O-STRONG-PLUS-80</t>
  </si>
  <si>
    <t>Рекомендованная высота фасада</t>
  </si>
  <si>
    <t>600 мм</t>
  </si>
  <si>
    <t>2-3 кг</t>
  </si>
  <si>
    <t>3,5 - 4,5 кг</t>
  </si>
  <si>
    <t>4-6 кг</t>
  </si>
  <si>
    <t>Вес Фасада</t>
  </si>
  <si>
    <t>Цвет</t>
  </si>
  <si>
    <t>Материал</t>
  </si>
  <si>
    <t>Артикул</t>
  </si>
  <si>
    <t>PD-MINILIFT-LIGHT</t>
  </si>
  <si>
    <t>PD-MINILIFT-MEDIUM</t>
  </si>
  <si>
    <t>PD-MINILIFT-STRONG</t>
  </si>
  <si>
    <t>сталь</t>
  </si>
  <si>
    <t>хром</t>
  </si>
  <si>
    <t>слабый</t>
  </si>
  <si>
    <t>средний</t>
  </si>
  <si>
    <t>сильный</t>
  </si>
  <si>
    <t>Усилие</t>
  </si>
  <si>
    <t>для тяжелых фасадов используйте 2 механизма, либо подъёмники в первой закладке</t>
  </si>
  <si>
    <t>Согласно полученному весу фасада выбирите модель подъёмника из таблицы ниже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</si>
</sst>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8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8000"/>
      </patternFill>
    </fill>
    <fill>
      <patternFill patternType="solid">
        <fgColor theme="4" tint="-0.249977111117893"/>
        <bgColor rgb="FF7F7F7F"/>
      </patternFill>
    </fill>
    <fill>
      <patternFill patternType="solid">
        <fgColor theme="4" tint="0.39997558519241921"/>
        <bgColor theme="0"/>
      </patternFill>
    </fill>
    <fill>
      <patternFill patternType="solid">
        <fgColor theme="4" tint="0.39997558519241921"/>
        <bgColor rgb="FF008000"/>
      </patternFill>
    </fill>
    <fill>
      <patternFill patternType="solid">
        <fgColor theme="4" tint="0.39997558519241921"/>
        <bgColor rgb="FF7F7F7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FFCC00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8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 applyFont="1" applyAlignment="1"/>
    <xf numFmtId="0" fontId="3" fillId="9" borderId="0" xfId="0" applyFont="1" applyFill="1" applyAlignment="1" applyProtection="1">
      <protection locked="0" hidden="1"/>
    </xf>
    <xf numFmtId="0" fontId="3" fillId="0" borderId="0" xfId="0" applyFont="1" applyAlignment="1" applyProtection="1">
      <protection locked="0" hidden="1"/>
    </xf>
    <xf numFmtId="0" fontId="4" fillId="7" borderId="3" xfId="0" applyFont="1" applyFill="1" applyBorder="1" applyAlignment="1" applyProtection="1">
      <alignment horizontal="center" vertical="center"/>
      <protection locked="0" hidden="1"/>
    </xf>
    <xf numFmtId="1" fontId="3" fillId="9" borderId="0" xfId="0" applyNumberFormat="1" applyFont="1" applyFill="1" applyAlignment="1" applyProtection="1">
      <protection locked="0" hidden="1"/>
    </xf>
    <xf numFmtId="0" fontId="5" fillId="5" borderId="8" xfId="0" applyFont="1" applyFill="1" applyBorder="1" applyAlignment="1" applyProtection="1">
      <alignment horizontal="left" vertical="center"/>
      <protection locked="0" hidden="1"/>
    </xf>
    <xf numFmtId="0" fontId="6" fillId="2" borderId="8" xfId="0" applyFont="1" applyFill="1" applyBorder="1" applyAlignment="1" applyProtection="1">
      <alignment horizontal="center" vertical="center"/>
      <protection locked="0" hidden="1"/>
    </xf>
    <xf numFmtId="0" fontId="5" fillId="5" borderId="4" xfId="0" applyFont="1" applyFill="1" applyBorder="1" applyAlignment="1" applyProtection="1">
      <alignment horizontal="left" vertical="center"/>
      <protection locked="0" hidden="1"/>
    </xf>
    <xf numFmtId="0" fontId="6" fillId="2" borderId="4" xfId="0" applyFont="1" applyFill="1" applyBorder="1" applyAlignment="1" applyProtection="1">
      <alignment horizontal="center" vertical="center"/>
      <protection locked="0" hidden="1"/>
    </xf>
    <xf numFmtId="0" fontId="1" fillId="5" borderId="4" xfId="0" applyFont="1" applyFill="1" applyBorder="1" applyAlignment="1" applyProtection="1">
      <alignment horizontal="center" vertical="center"/>
      <protection locked="0" hidden="1"/>
    </xf>
    <xf numFmtId="0" fontId="5" fillId="10" borderId="10" xfId="0" applyFont="1" applyFill="1" applyBorder="1" applyAlignment="1" applyProtection="1">
      <alignment horizontal="center" vertical="center" wrapText="1"/>
      <protection hidden="1"/>
    </xf>
    <xf numFmtId="0" fontId="19" fillId="10" borderId="10" xfId="0" applyFont="1" applyFill="1" applyBorder="1" applyAlignment="1" applyProtection="1">
      <alignment horizontal="center" vertical="center"/>
      <protection hidden="1"/>
    </xf>
    <xf numFmtId="0" fontId="13" fillId="10" borderId="10" xfId="0" applyFont="1" applyFill="1" applyBorder="1" applyAlignment="1" applyProtection="1">
      <alignment horizontal="center" vertical="center"/>
      <protection hidden="1"/>
    </xf>
    <xf numFmtId="0" fontId="13" fillId="10" borderId="10" xfId="0" applyFont="1" applyFill="1" applyBorder="1" applyAlignment="1" applyProtection="1">
      <alignment horizontal="center"/>
      <protection hidden="1"/>
    </xf>
    <xf numFmtId="0" fontId="13" fillId="1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10" fillId="11" borderId="10" xfId="0" applyFont="1" applyFill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 vertical="center"/>
      <protection hidden="1"/>
    </xf>
    <xf numFmtId="0" fontId="15" fillId="0" borderId="10" xfId="0" applyFont="1" applyBorder="1" applyAlignment="1" applyProtection="1">
      <alignment horizontal="center"/>
      <protection hidden="1"/>
    </xf>
    <xf numFmtId="0" fontId="3" fillId="9" borderId="0" xfId="0" applyFont="1" applyFill="1" applyAlignment="1" applyProtection="1">
      <protection hidden="1"/>
    </xf>
    <xf numFmtId="0" fontId="3" fillId="9" borderId="3" xfId="0" applyFont="1" applyFill="1" applyBorder="1" applyAlignment="1" applyProtection="1">
      <protection hidden="1"/>
    </xf>
    <xf numFmtId="0" fontId="21" fillId="10" borderId="10" xfId="0" applyFont="1" applyFill="1" applyBorder="1" applyAlignment="1" applyProtection="1">
      <alignment horizontal="center" vertical="center" wrapText="1"/>
      <protection hidden="1"/>
    </xf>
    <xf numFmtId="0" fontId="21" fillId="10" borderId="10" xfId="0" applyFont="1" applyFill="1" applyBorder="1" applyAlignment="1" applyProtection="1">
      <alignment horizontal="center" vertical="center"/>
      <protection hidden="1"/>
    </xf>
    <xf numFmtId="0" fontId="10" fillId="11" borderId="10" xfId="0" applyFont="1" applyFill="1" applyBorder="1" applyAlignment="1" applyProtection="1">
      <alignment horizontal="center"/>
      <protection hidden="1"/>
    </xf>
    <xf numFmtId="0" fontId="5" fillId="8" borderId="3" xfId="0" applyFont="1" applyFill="1" applyBorder="1" applyAlignment="1" applyProtection="1">
      <alignment horizontal="left" vertical="center"/>
      <protection hidden="1"/>
    </xf>
    <xf numFmtId="0" fontId="6" fillId="6" borderId="3" xfId="0" applyFont="1" applyFill="1" applyBorder="1" applyAlignment="1" applyProtection="1">
      <alignment horizontal="center"/>
      <protection hidden="1"/>
    </xf>
    <xf numFmtId="0" fontId="1" fillId="8" borderId="3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protection hidden="1"/>
    </xf>
    <xf numFmtId="0" fontId="7" fillId="5" borderId="10" xfId="0" applyFont="1" applyFill="1" applyBorder="1" applyAlignment="1" applyProtection="1">
      <alignment horizontal="left" vertical="center"/>
      <protection hidden="1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7" fillId="10" borderId="10" xfId="0" applyFont="1" applyFill="1" applyBorder="1" applyAlignment="1" applyProtection="1">
      <alignment horizontal="left" vertical="center"/>
      <protection hidden="1"/>
    </xf>
    <xf numFmtId="0" fontId="11" fillId="10" borderId="10" xfId="0" applyFont="1" applyFill="1" applyBorder="1" applyAlignment="1" applyProtection="1">
      <alignment horizontal="center" vertical="center"/>
      <protection hidden="1"/>
    </xf>
    <xf numFmtId="0" fontId="8" fillId="9" borderId="3" xfId="0" applyFont="1" applyFill="1" applyBorder="1" applyAlignment="1" applyProtection="1">
      <alignment vertical="top" wrapText="1"/>
      <protection hidden="1"/>
    </xf>
    <xf numFmtId="0" fontId="7" fillId="9" borderId="3" xfId="0" applyFont="1" applyFill="1" applyBorder="1" applyAlignment="1" applyProtection="1">
      <alignment horizontal="left" vertical="center"/>
      <protection hidden="1"/>
    </xf>
    <xf numFmtId="1" fontId="12" fillId="9" borderId="3" xfId="0" applyNumberFormat="1" applyFont="1" applyFill="1" applyBorder="1" applyAlignment="1" applyProtection="1">
      <alignment horizontal="center" vertical="center"/>
      <protection hidden="1"/>
    </xf>
    <xf numFmtId="0" fontId="11" fillId="9" borderId="3" xfId="0" applyFont="1" applyFill="1" applyBorder="1" applyAlignment="1" applyProtection="1">
      <alignment horizontal="center" vertical="center"/>
      <protection hidden="1"/>
    </xf>
    <xf numFmtId="0" fontId="8" fillId="9" borderId="3" xfId="0" applyFont="1" applyFill="1" applyBorder="1" applyAlignment="1" applyProtection="1">
      <alignment horizontal="center" vertical="top" wrapText="1"/>
      <protection hidden="1"/>
    </xf>
    <xf numFmtId="0" fontId="13" fillId="9" borderId="3" xfId="0" applyFont="1" applyFill="1" applyBorder="1" applyAlignment="1" applyProtection="1">
      <alignment horizontal="center" vertical="center" wrapText="1"/>
      <protection hidden="1"/>
    </xf>
    <xf numFmtId="0" fontId="15" fillId="9" borderId="3" xfId="0" applyFont="1" applyFill="1" applyBorder="1" applyAlignment="1" applyProtection="1">
      <alignment horizontal="center" vertical="center"/>
      <protection hidden="1"/>
    </xf>
    <xf numFmtId="0" fontId="3" fillId="9" borderId="3" xfId="0" applyFont="1" applyFill="1" applyBorder="1" applyAlignment="1" applyProtection="1">
      <alignment horizontal="center"/>
      <protection hidden="1"/>
    </xf>
    <xf numFmtId="1" fontId="12" fillId="14" borderId="1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Alignment="1" applyProtection="1">
      <protection hidden="1"/>
    </xf>
    <xf numFmtId="49" fontId="16" fillId="0" borderId="4" xfId="0" applyNumberFormat="1" applyFont="1" applyFill="1" applyBorder="1" applyAlignment="1" applyProtection="1">
      <alignment horizontal="center" vertical="center"/>
      <protection hidden="1"/>
    </xf>
    <xf numFmtId="2" fontId="16" fillId="0" borderId="4" xfId="0" applyNumberFormat="1" applyFont="1" applyFill="1" applyBorder="1" applyAlignment="1" applyProtection="1">
      <alignment horizontal="center" vertical="center" wrapText="1"/>
      <protection hidden="1"/>
    </xf>
    <xf numFmtId="2" fontId="15" fillId="0" borderId="0" xfId="0" applyNumberFormat="1" applyFont="1" applyFill="1" applyAlignment="1" applyProtection="1">
      <protection hidden="1"/>
    </xf>
    <xf numFmtId="2" fontId="16" fillId="0" borderId="4" xfId="0" applyNumberFormat="1" applyFont="1" applyFill="1" applyBorder="1" applyAlignment="1" applyProtection="1">
      <alignment horizontal="center" vertical="center"/>
      <protection hidden="1"/>
    </xf>
    <xf numFmtId="0" fontId="15" fillId="0" borderId="3" xfId="0" applyFont="1" applyFill="1" applyBorder="1" applyAlignment="1" applyProtection="1">
      <protection hidden="1"/>
    </xf>
    <xf numFmtId="49" fontId="16" fillId="0" borderId="3" xfId="0" applyNumberFormat="1" applyFont="1" applyFill="1" applyBorder="1" applyAlignment="1" applyProtection="1">
      <alignment horizontal="center" vertical="center"/>
      <protection hidden="1"/>
    </xf>
    <xf numFmtId="2" fontId="16" fillId="0" borderId="3" xfId="0" applyNumberFormat="1" applyFont="1" applyFill="1" applyBorder="1" applyAlignment="1" applyProtection="1">
      <alignment horizontal="center" vertical="center" wrapText="1"/>
      <protection hidden="1"/>
    </xf>
    <xf numFmtId="2" fontId="16" fillId="0" borderId="3" xfId="0" applyNumberFormat="1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vertical="center"/>
      <protection hidden="1"/>
    </xf>
    <xf numFmtId="0" fontId="1" fillId="5" borderId="14" xfId="0" applyFont="1" applyFill="1" applyBorder="1" applyAlignment="1" applyProtection="1">
      <alignment horizontal="center" vertical="center"/>
      <protection locked="0" hidden="1"/>
    </xf>
    <xf numFmtId="0" fontId="4" fillId="15" borderId="10" xfId="0" applyFont="1" applyFill="1" applyBorder="1" applyAlignment="1" applyProtection="1">
      <alignment horizontal="center" vertical="center" wrapText="1"/>
      <protection locked="0" hidden="1"/>
    </xf>
    <xf numFmtId="0" fontId="4" fillId="15" borderId="10" xfId="0" applyFont="1" applyFill="1" applyBorder="1" applyAlignment="1" applyProtection="1">
      <alignment horizontal="center" vertical="center"/>
      <protection locked="0" hidden="1"/>
    </xf>
    <xf numFmtId="0" fontId="19" fillId="9" borderId="3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5" fillId="9" borderId="3" xfId="0" applyFont="1" applyFill="1" applyBorder="1" applyAlignment="1" applyProtection="1">
      <alignment horizontal="center"/>
      <protection hidden="1"/>
    </xf>
    <xf numFmtId="0" fontId="21" fillId="9" borderId="3" xfId="0" applyFont="1" applyFill="1" applyBorder="1" applyAlignment="1" applyProtection="1">
      <alignment horizontal="center" vertical="center" wrapText="1"/>
      <protection hidden="1"/>
    </xf>
    <xf numFmtId="0" fontId="21" fillId="9" borderId="3" xfId="0" applyFont="1" applyFill="1" applyBorder="1" applyAlignment="1" applyProtection="1">
      <alignment horizontal="center" vertical="center"/>
      <protection hidden="1"/>
    </xf>
    <xf numFmtId="0" fontId="10" fillId="9" borderId="3" xfId="0" applyFont="1" applyFill="1" applyBorder="1" applyAlignment="1" applyProtection="1">
      <alignment horizontal="center"/>
      <protection hidden="1"/>
    </xf>
    <xf numFmtId="0" fontId="24" fillId="9" borderId="3" xfId="0" applyFont="1" applyFill="1" applyBorder="1" applyAlignment="1" applyProtection="1">
      <alignment vertical="center" wrapText="1"/>
      <protection hidden="1"/>
    </xf>
    <xf numFmtId="0" fontId="20" fillId="9" borderId="3" xfId="0" applyFont="1" applyFill="1" applyBorder="1" applyAlignment="1" applyProtection="1">
      <alignment vertical="center"/>
      <protection hidden="1"/>
    </xf>
    <xf numFmtId="0" fontId="4" fillId="7" borderId="3" xfId="0" applyFont="1" applyFill="1" applyBorder="1" applyAlignment="1" applyProtection="1">
      <alignment horizontal="center" vertical="center" wrapText="1"/>
      <protection locked="0" hidden="1"/>
    </xf>
    <xf numFmtId="0" fontId="5" fillId="5" borderId="10" xfId="0" applyFont="1" applyFill="1" applyBorder="1" applyAlignment="1" applyProtection="1">
      <alignment horizontal="left" vertical="center"/>
      <protection locked="0" hidden="1"/>
    </xf>
    <xf numFmtId="0" fontId="6" fillId="2" borderId="10" xfId="0" applyFont="1" applyFill="1" applyBorder="1" applyAlignment="1" applyProtection="1">
      <alignment horizontal="center" vertical="center"/>
      <protection locked="0" hidden="1"/>
    </xf>
    <xf numFmtId="0" fontId="1" fillId="5" borderId="10" xfId="0" applyFont="1" applyFill="1" applyBorder="1" applyAlignment="1" applyProtection="1">
      <alignment horizontal="center" vertical="center"/>
      <protection locked="0" hidden="1"/>
    </xf>
    <xf numFmtId="1" fontId="25" fillId="9" borderId="10" xfId="0" applyNumberFormat="1" applyFont="1" applyFill="1" applyBorder="1" applyAlignment="1" applyProtection="1">
      <alignment horizontal="center" vertical="center"/>
      <protection hidden="1"/>
    </xf>
    <xf numFmtId="0" fontId="25" fillId="9" borderId="10" xfId="0" applyFont="1" applyFill="1" applyBorder="1" applyAlignment="1" applyProtection="1">
      <alignment horizontal="center" vertical="center"/>
      <protection hidden="1"/>
    </xf>
    <xf numFmtId="1" fontId="7" fillId="10" borderId="10" xfId="0" applyNumberFormat="1" applyFont="1" applyFill="1" applyBorder="1" applyAlignment="1" applyProtection="1">
      <alignment horizontal="center" vertical="center"/>
      <protection hidden="1"/>
    </xf>
    <xf numFmtId="0" fontId="7" fillId="10" borderId="10" xfId="0" applyFont="1" applyFill="1" applyBorder="1" applyAlignment="1" applyProtection="1">
      <alignment horizontal="center" vertical="center"/>
      <protection hidden="1"/>
    </xf>
    <xf numFmtId="0" fontId="7" fillId="10" borderId="10" xfId="0" applyFont="1" applyFill="1" applyBorder="1" applyAlignment="1" applyProtection="1">
      <alignment horizontal="center" vertical="center" wrapText="1"/>
      <protection hidden="1"/>
    </xf>
    <xf numFmtId="0" fontId="25" fillId="9" borderId="10" xfId="0" applyFont="1" applyFill="1" applyBorder="1" applyAlignment="1" applyProtection="1">
      <alignment horizontal="center" vertical="center" wrapText="1"/>
      <protection hidden="1"/>
    </xf>
    <xf numFmtId="1" fontId="9" fillId="12" borderId="4" xfId="0" applyNumberFormat="1" applyFont="1" applyFill="1" applyBorder="1" applyAlignment="1" applyProtection="1">
      <alignment horizontal="center" vertical="center" wrapText="1"/>
      <protection hidden="1"/>
    </xf>
    <xf numFmtId="0" fontId="11" fillId="5" borderId="4" xfId="0" applyFont="1" applyFill="1" applyBorder="1" applyAlignment="1" applyProtection="1">
      <alignment horizontal="center" vertical="center"/>
      <protection hidden="1"/>
    </xf>
    <xf numFmtId="0" fontId="22" fillId="13" borderId="11" xfId="0" applyFont="1" applyFill="1" applyBorder="1" applyAlignment="1" applyProtection="1">
      <alignment horizontal="center" vertical="center"/>
      <protection hidden="1"/>
    </xf>
    <xf numFmtId="0" fontId="22" fillId="13" borderId="12" xfId="0" applyFont="1" applyFill="1" applyBorder="1" applyAlignment="1" applyProtection="1">
      <alignment horizontal="center" vertical="center"/>
      <protection hidden="1"/>
    </xf>
    <xf numFmtId="0" fontId="22" fillId="13" borderId="13" xfId="0" applyFont="1" applyFill="1" applyBorder="1" applyAlignment="1" applyProtection="1">
      <alignment horizontal="center" vertical="center"/>
      <protection hidden="1"/>
    </xf>
    <xf numFmtId="0" fontId="20" fillId="13" borderId="10" xfId="0" applyFont="1" applyFill="1" applyBorder="1" applyAlignment="1" applyProtection="1">
      <alignment horizontal="center" vertical="center"/>
      <protection hidden="1"/>
    </xf>
    <xf numFmtId="0" fontId="24" fillId="3" borderId="10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/>
      <protection hidden="1"/>
    </xf>
    <xf numFmtId="0" fontId="26" fillId="0" borderId="10" xfId="0" applyFont="1" applyFill="1" applyBorder="1" applyProtection="1">
      <protection hidden="1"/>
    </xf>
    <xf numFmtId="0" fontId="2" fillId="6" borderId="3" xfId="0" applyFont="1" applyFill="1" applyBorder="1" applyAlignment="1" applyProtection="1">
      <alignment horizontal="center" vertical="center"/>
      <protection locked="0" hidden="1"/>
    </xf>
    <xf numFmtId="0" fontId="24" fillId="4" borderId="10" xfId="0" applyFont="1" applyFill="1" applyBorder="1" applyAlignment="1" applyProtection="1">
      <alignment horizontal="center" vertic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locked="0" hidden="1"/>
    </xf>
    <xf numFmtId="0" fontId="8" fillId="4" borderId="12" xfId="0" applyFont="1" applyFill="1" applyBorder="1" applyAlignment="1" applyProtection="1">
      <alignment horizontal="center" vertical="center"/>
      <protection locked="0" hidden="1"/>
    </xf>
    <xf numFmtId="0" fontId="8" fillId="4" borderId="13" xfId="0" applyFont="1" applyFill="1" applyBorder="1" applyAlignment="1" applyProtection="1">
      <alignment horizontal="center" vertical="center"/>
      <protection locked="0" hidden="1"/>
    </xf>
    <xf numFmtId="0" fontId="22" fillId="9" borderId="3" xfId="0" applyFont="1" applyFill="1" applyBorder="1" applyAlignment="1" applyProtection="1">
      <alignment horizontal="center" vertical="center"/>
      <protection hidden="1"/>
    </xf>
    <xf numFmtId="0" fontId="25" fillId="9" borderId="15" xfId="0" applyFont="1" applyFill="1" applyBorder="1" applyAlignment="1" applyProtection="1">
      <alignment horizontal="center" vertical="center"/>
      <protection hidden="1"/>
    </xf>
    <xf numFmtId="0" fontId="25" fillId="9" borderId="16" xfId="0" applyFont="1" applyFill="1" applyBorder="1" applyAlignment="1" applyProtection="1">
      <alignment horizontal="center" vertical="center"/>
      <protection hidden="1"/>
    </xf>
    <xf numFmtId="0" fontId="25" fillId="9" borderId="17" xfId="0" applyFont="1" applyFill="1" applyBorder="1" applyAlignment="1" applyProtection="1">
      <alignment horizontal="center" vertical="center"/>
      <protection hidden="1"/>
    </xf>
    <xf numFmtId="0" fontId="25" fillId="9" borderId="15" xfId="0" applyFont="1" applyFill="1" applyBorder="1" applyAlignment="1" applyProtection="1">
      <alignment horizontal="center" vertical="center" wrapText="1"/>
      <protection hidden="1"/>
    </xf>
    <xf numFmtId="0" fontId="25" fillId="9" borderId="16" xfId="0" applyFont="1" applyFill="1" applyBorder="1" applyAlignment="1" applyProtection="1">
      <alignment horizontal="center" vertical="center" wrapText="1"/>
      <protection hidden="1"/>
    </xf>
    <xf numFmtId="0" fontId="25" fillId="9" borderId="17" xfId="0" applyFont="1" applyFill="1" applyBorder="1" applyAlignment="1" applyProtection="1">
      <alignment horizontal="center" vertical="center" wrapText="1"/>
      <protection hidden="1"/>
    </xf>
    <xf numFmtId="0" fontId="27" fillId="9" borderId="11" xfId="0" applyFont="1" applyFill="1" applyBorder="1" applyAlignment="1" applyProtection="1">
      <alignment horizontal="center" vertical="center"/>
      <protection hidden="1"/>
    </xf>
    <xf numFmtId="0" fontId="27" fillId="9" borderId="12" xfId="0" applyFont="1" applyFill="1" applyBorder="1" applyAlignment="1" applyProtection="1">
      <alignment horizontal="center" vertical="center"/>
      <protection hidden="1"/>
    </xf>
    <xf numFmtId="0" fontId="27" fillId="9" borderId="13" xfId="0" applyFont="1" applyFill="1" applyBorder="1" applyAlignment="1" applyProtection="1">
      <alignment horizontal="center" vertical="center"/>
      <protection hidden="1"/>
    </xf>
    <xf numFmtId="0" fontId="8" fillId="4" borderId="10" xfId="0" applyFont="1" applyFill="1" applyBorder="1" applyAlignment="1" applyProtection="1">
      <alignment horizontal="center" vertical="center"/>
      <protection locked="0" hidden="1"/>
    </xf>
    <xf numFmtId="0" fontId="17" fillId="0" borderId="1" xfId="0" applyFont="1" applyFill="1" applyBorder="1" applyAlignment="1" applyProtection="1">
      <alignment horizontal="left" vertical="center"/>
      <protection hidden="1"/>
    </xf>
    <xf numFmtId="0" fontId="18" fillId="0" borderId="2" xfId="0" applyFont="1" applyFill="1" applyBorder="1" applyProtection="1">
      <protection hidden="1"/>
    </xf>
    <xf numFmtId="0" fontId="18" fillId="0" borderId="9" xfId="0" applyFont="1" applyFill="1" applyBorder="1" applyProtection="1">
      <protection hidden="1"/>
    </xf>
    <xf numFmtId="0" fontId="17" fillId="0" borderId="3" xfId="0" applyFont="1" applyFill="1" applyBorder="1" applyAlignment="1" applyProtection="1">
      <alignment horizontal="left" vertical="center"/>
      <protection hidden="1"/>
    </xf>
    <xf numFmtId="0" fontId="18" fillId="0" borderId="3" xfId="0" applyFont="1" applyFill="1" applyBorder="1" applyProtection="1">
      <protection hidden="1"/>
    </xf>
    <xf numFmtId="0" fontId="16" fillId="0" borderId="3" xfId="0" applyFont="1" applyFill="1" applyBorder="1" applyAlignment="1" applyProtection="1">
      <alignment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0" fontId="18" fillId="0" borderId="6" xfId="0" applyFont="1" applyFill="1" applyBorder="1" applyProtection="1">
      <protection hidden="1"/>
    </xf>
    <xf numFmtId="0" fontId="18" fillId="0" borderId="7" xfId="0" applyFont="1" applyFill="1" applyBorder="1" applyProtection="1">
      <protection hidden="1"/>
    </xf>
  </cellXfs>
  <cellStyles count="1">
    <cellStyle name="Обычный" xfId="0" builtinId="0"/>
  </cellStyles>
  <dxfs count="6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990600</xdr:colOff>
      <xdr:row>0</xdr:row>
      <xdr:rowOff>106680</xdr:rowOff>
    </xdr:from>
    <xdr:to>
      <xdr:col>7</xdr:col>
      <xdr:colOff>1112520</xdr:colOff>
      <xdr:row>1</xdr:row>
      <xdr:rowOff>400050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7FE928CA-BFDB-430C-8C50-FDBCC3906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0880" y="106680"/>
          <a:ext cx="160020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112308</xdr:colOff>
      <xdr:row>0</xdr:row>
      <xdr:rowOff>0</xdr:rowOff>
    </xdr:from>
    <xdr:to>
      <xdr:col>6</xdr:col>
      <xdr:colOff>411480</xdr:colOff>
      <xdr:row>4</xdr:row>
      <xdr:rowOff>138160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E246B93-6FC1-4879-AAF6-414AC6E1D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1928" y="0"/>
          <a:ext cx="1769832" cy="1227820"/>
        </a:xfrm>
        <a:prstGeom prst="rect">
          <a:avLst/>
        </a:prstGeom>
      </xdr:spPr>
    </xdr:pic>
    <xdr:clientData/>
  </xdr:twoCellAnchor>
  <xdr:twoCellAnchor editAs="oneCell">
    <xdr:from>
      <xdr:col>6</xdr:col>
      <xdr:colOff>287473</xdr:colOff>
      <xdr:row>3</xdr:row>
      <xdr:rowOff>167639</xdr:rowOff>
    </xdr:from>
    <xdr:to>
      <xdr:col>7</xdr:col>
      <xdr:colOff>853441</xdr:colOff>
      <xdr:row>10</xdr:row>
      <xdr:rowOff>171314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F23306A6-9DA5-48F4-8859-EAE195A0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7753" y="716279"/>
          <a:ext cx="2044248" cy="1390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1417320</xdr:colOff>
      <xdr:row>1</xdr:row>
      <xdr:rowOff>7621</xdr:rowOff>
    </xdr:from>
    <xdr:to>
      <xdr:col>7</xdr:col>
      <xdr:colOff>784860</xdr:colOff>
      <xdr:row>1</xdr:row>
      <xdr:rowOff>495301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338A6E1-D92D-447D-9CBA-2685DBDE6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940" y="106681"/>
          <a:ext cx="2316480" cy="487680"/>
        </a:xfrm>
        <a:prstGeom prst="rect">
          <a:avLst/>
        </a:prstGeom>
      </xdr:spPr>
    </xdr:pic>
    <xdr:clientData/>
  </xdr:twoCellAnchor>
  <xdr:twoCellAnchor editAs="oneCell">
    <xdr:from>
      <xdr:col>6</xdr:col>
      <xdr:colOff>167640</xdr:colOff>
      <xdr:row>2</xdr:row>
      <xdr:rowOff>13909</xdr:rowOff>
    </xdr:from>
    <xdr:to>
      <xdr:col>7</xdr:col>
      <xdr:colOff>4519</xdr:colOff>
      <xdr:row>7</xdr:row>
      <xdr:rowOff>121921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0E720FD-0782-4F64-91A0-33C308368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7920" y="661609"/>
          <a:ext cx="1315159" cy="1068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236220</xdr:colOff>
      <xdr:row>11</xdr:row>
      <xdr:rowOff>220980</xdr:rowOff>
    </xdr:from>
    <xdr:to>
      <xdr:col>7</xdr:col>
      <xdr:colOff>227808</xdr:colOff>
      <xdr:row>14</xdr:row>
      <xdr:rowOff>236220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F1BCB1A-1F6F-4CAF-BA07-60149A8A8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918460"/>
          <a:ext cx="1469868" cy="1043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1</xdr:row>
      <xdr:rowOff>131124</xdr:rowOff>
    </xdr:from>
    <xdr:to>
      <xdr:col>5</xdr:col>
      <xdr:colOff>1303020</xdr:colOff>
      <xdr:row>5</xdr:row>
      <xdr:rowOff>68579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ABE9963-D3C8-4613-9D7B-D1F82CEC1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09060" y="230184"/>
          <a:ext cx="1973580" cy="1141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71708</xdr:colOff>
      <xdr:row>2</xdr:row>
      <xdr:rowOff>22860</xdr:rowOff>
    </xdr:from>
    <xdr:to>
      <xdr:col>7</xdr:col>
      <xdr:colOff>1197861</xdr:colOff>
      <xdr:row>8</xdr:row>
      <xdr:rowOff>121920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03B10B8-F519-4283-B1A2-0C45198C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268" y="670560"/>
          <a:ext cx="1126153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2"/>
  <sheetViews>
    <sheetView tabSelected="1" workbookViewId="0">
      <selection activeCell="J20" sqref="J20"/>
    </sheetView>
  </sheetViews>
  <sheetFormatPr defaultColWidth="14.42578125" defaultRowHeight="15" customHeight="1" x14ac:dyDescent="0.2"/>
  <cols>
    <col min="1" max="1" width="6.140625" style="2" customWidth="1"/>
    <col min="2" max="2" width="21.140625" style="2" customWidth="1"/>
    <col min="3" max="3" width="15.7109375" style="2" customWidth="1"/>
    <col min="4" max="4" width="11.85546875" style="2" customWidth="1"/>
    <col min="5" max="5" width="12" style="2" customWidth="1"/>
    <col min="6" max="6" width="21.42578125" style="2" customWidth="1"/>
    <col min="7" max="7" width="21.5703125" style="2" customWidth="1"/>
    <col min="8" max="8" width="18.140625" style="2" customWidth="1"/>
    <col min="9" max="19" width="8" style="2" customWidth="1"/>
    <col min="20" max="16384" width="14.42578125" style="2"/>
  </cols>
  <sheetData>
    <row r="1" spans="1:8" ht="7.9" customHeight="1" x14ac:dyDescent="0.2">
      <c r="A1" s="1"/>
      <c r="B1" s="82"/>
      <c r="C1" s="82"/>
      <c r="D1" s="82"/>
      <c r="E1" s="82"/>
      <c r="F1" s="82"/>
      <c r="G1" s="82"/>
      <c r="H1" s="1"/>
    </row>
    <row r="2" spans="1:8" ht="43.15" customHeight="1" x14ac:dyDescent="0.2">
      <c r="A2" s="1"/>
      <c r="B2" s="84" t="s">
        <v>17</v>
      </c>
      <c r="C2" s="85"/>
      <c r="D2" s="86"/>
      <c r="E2" s="53" t="s">
        <v>65</v>
      </c>
      <c r="F2" s="3"/>
      <c r="G2" s="3"/>
      <c r="H2" s="4"/>
    </row>
    <row r="3" spans="1:8" ht="18" customHeight="1" x14ac:dyDescent="0.2">
      <c r="A3" s="1"/>
      <c r="B3" s="5" t="s">
        <v>18</v>
      </c>
      <c r="C3" s="6">
        <v>355</v>
      </c>
      <c r="D3" s="52" t="s">
        <v>0</v>
      </c>
      <c r="E3" s="54" t="s">
        <v>66</v>
      </c>
      <c r="F3" s="3"/>
      <c r="G3" s="3"/>
      <c r="H3" s="1"/>
    </row>
    <row r="4" spans="1:8" ht="16.899999999999999" customHeight="1" x14ac:dyDescent="0.2">
      <c r="A4" s="1"/>
      <c r="B4" s="7" t="s">
        <v>19</v>
      </c>
      <c r="C4" s="8">
        <v>796</v>
      </c>
      <c r="D4" s="9" t="s">
        <v>0</v>
      </c>
      <c r="E4" s="3"/>
      <c r="F4" s="3"/>
      <c r="G4" s="3"/>
      <c r="H4" s="1"/>
    </row>
    <row r="5" spans="1:8" ht="16.899999999999999" customHeight="1" x14ac:dyDescent="0.2">
      <c r="A5" s="1"/>
      <c r="B5" s="7" t="s">
        <v>1</v>
      </c>
      <c r="C5" s="8">
        <v>18</v>
      </c>
      <c r="D5" s="9" t="s">
        <v>0</v>
      </c>
      <c r="E5" s="3"/>
      <c r="F5" s="3"/>
      <c r="G5" s="3"/>
      <c r="H5" s="1"/>
    </row>
    <row r="6" spans="1:8" ht="15.6" customHeight="1" x14ac:dyDescent="0.2">
      <c r="A6" s="1"/>
      <c r="B6" s="7" t="s">
        <v>2</v>
      </c>
      <c r="C6" s="8">
        <v>160</v>
      </c>
      <c r="D6" s="9" t="s">
        <v>0</v>
      </c>
      <c r="E6" s="3"/>
      <c r="F6" s="3"/>
      <c r="G6" s="3"/>
      <c r="H6" s="1"/>
    </row>
    <row r="7" spans="1:8" s="28" customFormat="1" ht="8.4499999999999993" customHeight="1" x14ac:dyDescent="0.2">
      <c r="A7" s="19"/>
      <c r="B7" s="24"/>
      <c r="C7" s="25"/>
      <c r="D7" s="26"/>
      <c r="E7" s="27"/>
      <c r="F7" s="27"/>
      <c r="G7" s="27"/>
      <c r="H7" s="19"/>
    </row>
    <row r="8" spans="1:8" s="28" customFormat="1" ht="15.6" customHeight="1" x14ac:dyDescent="0.2">
      <c r="A8" s="19"/>
      <c r="B8" s="27"/>
      <c r="C8" s="83" t="s">
        <v>16</v>
      </c>
      <c r="D8" s="83"/>
      <c r="E8" s="83"/>
      <c r="F8" s="83"/>
      <c r="G8" s="27"/>
      <c r="H8" s="19"/>
    </row>
    <row r="9" spans="1:8" s="28" customFormat="1" ht="19.899999999999999" customHeight="1" x14ac:dyDescent="0.25">
      <c r="A9" s="19"/>
      <c r="B9" s="29" t="s">
        <v>3</v>
      </c>
      <c r="C9" s="80" t="s">
        <v>4</v>
      </c>
      <c r="D9" s="81"/>
      <c r="E9" s="81"/>
      <c r="F9" s="81"/>
      <c r="G9" s="27"/>
      <c r="H9" s="19"/>
    </row>
    <row r="10" spans="1:8" s="28" customFormat="1" ht="16.149999999999999" customHeight="1" x14ac:dyDescent="0.2">
      <c r="A10" s="19"/>
      <c r="B10" s="27"/>
      <c r="C10" s="27"/>
      <c r="D10" s="27"/>
      <c r="E10" s="27"/>
      <c r="F10" s="27"/>
      <c r="G10" s="27"/>
      <c r="H10" s="19"/>
    </row>
    <row r="11" spans="1:8" s="28" customFormat="1" ht="34.15" customHeight="1" x14ac:dyDescent="0.2">
      <c r="A11" s="19"/>
      <c r="B11" s="30" t="s">
        <v>20</v>
      </c>
      <c r="C11" s="73" t="str">
        <f>IF('PD-LIFT'!$C$9=hidden!$F$4,hidden!$G$4," ")&amp;IF('PD-LIFT'!$C$9=hidden!$A$5,hidden!$G$5," ")&amp;IF('PD-LIFT'!$C$9=hidden!$A$6,hidden!$G$6," ")&amp;IF('PD-LIFT'!$C$9=hidden!$A$7,hidden!$G$7," ")&amp;IF('PD-LIFT'!$C$9=hidden!$A$8,hidden!$G$8," ")&amp;IF('PD-LIFT'!$C$9=hidden!$A$9,hidden!$G$9," ")&amp;IF('PD-LIFT'!$C$9=hidden!$A$10,hidden!$G$10," ")&amp;IF('PD-LIFT'!$C$9=hidden!$A$11,hidden!$G$11," ")&amp;IF('PD-LIFT'!$C$9=hidden!$A$12,hidden!$G$12," ")&amp;IF('PD-LIFT'!$C$9=hidden!$A$13,hidden!$G$13," ")</f>
        <v xml:space="preserve"> 3,720508        </v>
      </c>
      <c r="D11" s="74" t="s">
        <v>5</v>
      </c>
      <c r="E11" s="27"/>
      <c r="F11" s="27"/>
      <c r="G11" s="27"/>
      <c r="H11" s="19"/>
    </row>
    <row r="12" spans="1:8" s="28" customFormat="1" ht="7.9" customHeight="1" x14ac:dyDescent="0.2">
      <c r="A12" s="19"/>
      <c r="B12" s="19"/>
      <c r="C12" s="19"/>
      <c r="D12" s="19"/>
      <c r="E12" s="19"/>
      <c r="F12" s="19"/>
      <c r="G12" s="20"/>
      <c r="H12" s="20"/>
    </row>
    <row r="13" spans="1:8" s="28" customFormat="1" ht="36.6" customHeight="1" x14ac:dyDescent="0.2">
      <c r="A13" s="19"/>
      <c r="B13" s="31" t="s">
        <v>21</v>
      </c>
      <c r="C13" s="41">
        <f>C11*C3</f>
        <v>1320.78034</v>
      </c>
      <c r="D13" s="32" t="s">
        <v>15</v>
      </c>
      <c r="E13" s="79" t="s">
        <v>25</v>
      </c>
      <c r="F13" s="79"/>
      <c r="G13" s="79"/>
      <c r="H13" s="33"/>
    </row>
    <row r="14" spans="1:8" s="28" customFormat="1" ht="10.15" customHeight="1" x14ac:dyDescent="0.2">
      <c r="A14" s="19"/>
      <c r="B14" s="34"/>
      <c r="C14" s="35"/>
      <c r="D14" s="36"/>
      <c r="E14" s="37"/>
      <c r="F14" s="37"/>
      <c r="G14" s="37"/>
      <c r="H14" s="33"/>
    </row>
    <row r="15" spans="1:8" s="28" customFormat="1" ht="18.600000000000001" customHeight="1" x14ac:dyDescent="0.2">
      <c r="A15" s="19"/>
      <c r="B15" s="78" t="s">
        <v>48</v>
      </c>
      <c r="C15" s="78"/>
      <c r="D15" s="78"/>
      <c r="E15" s="78"/>
      <c r="F15" s="78"/>
      <c r="G15" s="78"/>
      <c r="H15" s="20"/>
    </row>
    <row r="16" spans="1:8" s="28" customFormat="1" ht="30.6" customHeight="1" x14ac:dyDescent="0.2">
      <c r="A16" s="19"/>
      <c r="B16" s="10" t="s">
        <v>47</v>
      </c>
      <c r="C16" s="11" t="s">
        <v>26</v>
      </c>
      <c r="D16" s="12" t="s">
        <v>27</v>
      </c>
      <c r="E16" s="13"/>
      <c r="F16" s="14" t="s">
        <v>37</v>
      </c>
      <c r="G16" s="14" t="s">
        <v>38</v>
      </c>
      <c r="H16" s="38"/>
    </row>
    <row r="17" spans="1:8" s="28" customFormat="1" ht="12.75" customHeight="1" x14ac:dyDescent="0.2">
      <c r="A17" s="19"/>
      <c r="B17" s="15" t="s">
        <v>49</v>
      </c>
      <c r="C17" s="16" t="s">
        <v>22</v>
      </c>
      <c r="D17" s="17" t="s">
        <v>29</v>
      </c>
      <c r="E17" s="18" t="s">
        <v>33</v>
      </c>
      <c r="F17" s="17" t="s">
        <v>39</v>
      </c>
      <c r="G17" s="17" t="s">
        <v>40</v>
      </c>
      <c r="H17" s="39"/>
    </row>
    <row r="18" spans="1:8" s="28" customFormat="1" ht="12.75" customHeight="1" x14ac:dyDescent="0.2">
      <c r="A18" s="19"/>
      <c r="B18" s="15" t="s">
        <v>50</v>
      </c>
      <c r="C18" s="16" t="s">
        <v>23</v>
      </c>
      <c r="D18" s="17" t="s">
        <v>30</v>
      </c>
      <c r="E18" s="18" t="s">
        <v>34</v>
      </c>
      <c r="F18" s="17" t="s">
        <v>41</v>
      </c>
      <c r="G18" s="17" t="s">
        <v>44</v>
      </c>
      <c r="H18" s="39"/>
    </row>
    <row r="19" spans="1:8" s="28" customFormat="1" ht="12.75" customHeight="1" x14ac:dyDescent="0.2">
      <c r="A19" s="19"/>
      <c r="B19" s="15" t="s">
        <v>50</v>
      </c>
      <c r="C19" s="16" t="s">
        <v>24</v>
      </c>
      <c r="D19" s="17" t="s">
        <v>31</v>
      </c>
      <c r="E19" s="18" t="s">
        <v>35</v>
      </c>
      <c r="F19" s="17" t="s">
        <v>45</v>
      </c>
      <c r="G19" s="17" t="s">
        <v>43</v>
      </c>
      <c r="H19" s="39"/>
    </row>
    <row r="20" spans="1:8" s="28" customFormat="1" ht="12.75" customHeight="1" x14ac:dyDescent="0.2">
      <c r="A20" s="19"/>
      <c r="B20" s="15" t="s">
        <v>51</v>
      </c>
      <c r="C20" s="16" t="s">
        <v>28</v>
      </c>
      <c r="D20" s="17" t="s">
        <v>32</v>
      </c>
      <c r="E20" s="18" t="s">
        <v>36</v>
      </c>
      <c r="F20" s="17" t="s">
        <v>46</v>
      </c>
      <c r="G20" s="17" t="s">
        <v>42</v>
      </c>
      <c r="H20" s="39"/>
    </row>
    <row r="21" spans="1:8" s="28" customFormat="1" ht="12.75" customHeight="1" x14ac:dyDescent="0.2">
      <c r="A21" s="19"/>
      <c r="B21" s="19"/>
      <c r="C21" s="19"/>
      <c r="D21" s="19"/>
      <c r="E21" s="19"/>
      <c r="F21" s="19"/>
      <c r="G21" s="20"/>
      <c r="H21" s="20"/>
    </row>
    <row r="22" spans="1:8" s="28" customFormat="1" ht="27" customHeight="1" x14ac:dyDescent="0.2">
      <c r="A22" s="19"/>
      <c r="B22" s="75" t="s">
        <v>56</v>
      </c>
      <c r="C22" s="76"/>
      <c r="D22" s="76"/>
      <c r="E22" s="76"/>
      <c r="F22" s="76"/>
      <c r="G22" s="77"/>
      <c r="H22" s="19"/>
    </row>
    <row r="23" spans="1:8" s="28" customFormat="1" ht="27" customHeight="1" x14ac:dyDescent="0.2">
      <c r="A23" s="19"/>
      <c r="B23" s="21" t="s">
        <v>47</v>
      </c>
      <c r="C23" s="11" t="s">
        <v>26</v>
      </c>
      <c r="D23" s="22" t="s">
        <v>27</v>
      </c>
      <c r="E23" s="22"/>
      <c r="F23" s="22" t="s">
        <v>37</v>
      </c>
      <c r="G23" s="22" t="s">
        <v>38</v>
      </c>
      <c r="H23" s="19"/>
    </row>
    <row r="24" spans="1:8" s="28" customFormat="1" ht="12.75" customHeight="1" x14ac:dyDescent="0.2">
      <c r="A24" s="19"/>
      <c r="B24" s="15" t="s">
        <v>49</v>
      </c>
      <c r="C24" s="23" t="s">
        <v>52</v>
      </c>
      <c r="D24" s="17" t="s">
        <v>29</v>
      </c>
      <c r="E24" s="18" t="s">
        <v>33</v>
      </c>
      <c r="F24" s="17" t="s">
        <v>57</v>
      </c>
      <c r="G24" s="17" t="s">
        <v>61</v>
      </c>
      <c r="H24" s="19"/>
    </row>
    <row r="25" spans="1:8" s="28" customFormat="1" ht="12.75" customHeight="1" x14ac:dyDescent="0.2">
      <c r="A25" s="19"/>
      <c r="B25" s="15" t="s">
        <v>50</v>
      </c>
      <c r="C25" s="23" t="s">
        <v>53</v>
      </c>
      <c r="D25" s="17" t="s">
        <v>30</v>
      </c>
      <c r="E25" s="18" t="s">
        <v>34</v>
      </c>
      <c r="F25" s="17" t="s">
        <v>58</v>
      </c>
      <c r="G25" s="17" t="s">
        <v>62</v>
      </c>
      <c r="H25" s="19"/>
    </row>
    <row r="26" spans="1:8" s="28" customFormat="1" ht="12.75" customHeight="1" x14ac:dyDescent="0.2">
      <c r="A26" s="19"/>
      <c r="B26" s="15" t="s">
        <v>50</v>
      </c>
      <c r="C26" s="23" t="s">
        <v>54</v>
      </c>
      <c r="D26" s="17" t="s">
        <v>31</v>
      </c>
      <c r="E26" s="18" t="s">
        <v>35</v>
      </c>
      <c r="F26" s="17" t="s">
        <v>59</v>
      </c>
      <c r="G26" s="17" t="s">
        <v>63</v>
      </c>
      <c r="H26" s="19"/>
    </row>
    <row r="27" spans="1:8" s="28" customFormat="1" ht="12.75" customHeight="1" x14ac:dyDescent="0.2">
      <c r="A27" s="20"/>
      <c r="B27" s="15" t="s">
        <v>51</v>
      </c>
      <c r="C27" s="23" t="s">
        <v>55</v>
      </c>
      <c r="D27" s="17" t="s">
        <v>32</v>
      </c>
      <c r="E27" s="18" t="s">
        <v>36</v>
      </c>
      <c r="F27" s="17" t="s">
        <v>60</v>
      </c>
      <c r="G27" s="17" t="s">
        <v>64</v>
      </c>
      <c r="H27" s="20"/>
    </row>
    <row r="28" spans="1:8" s="28" customFormat="1" ht="12.75" customHeight="1" x14ac:dyDescent="0.2">
      <c r="A28" s="20"/>
      <c r="B28" s="20"/>
      <c r="C28" s="40"/>
      <c r="D28" s="20"/>
      <c r="E28" s="20"/>
      <c r="F28" s="20"/>
      <c r="G28" s="20"/>
      <c r="H28" s="20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7">
    <mergeCell ref="B22:G22"/>
    <mergeCell ref="B15:G15"/>
    <mergeCell ref="E13:G13"/>
    <mergeCell ref="C9:F9"/>
    <mergeCell ref="B1:G1"/>
    <mergeCell ref="C8:F8"/>
    <mergeCell ref="B2:D2"/>
  </mergeCells>
  <phoneticPr fontId="14" type="noConversion"/>
  <conditionalFormatting sqref="C11">
    <cfRule type="containsText" dxfId="5" priority="1" operator="containsText" text="&quot;3&quot;">
      <formula>NOT(ISERROR(SEARCH(("""3"""),(C11))))</formula>
    </cfRule>
  </conditionalFormatting>
  <conditionalFormatting sqref="C11">
    <cfRule type="containsText" dxfId="4" priority="2" operator="containsText" text="&quot;1&quot;">
      <formula>NOT(ISERROR(SEARCH(("""1"""),(C11))))</formula>
    </cfRule>
  </conditionalFormatting>
  <conditionalFormatting sqref="C11">
    <cfRule type="containsText" dxfId="3" priority="3" operator="containsText" text="&quot;1&quot;">
      <formula>NOT(ISERROR(SEARCH(("""1"""),(C11))))</formula>
    </cfRule>
  </conditionalFormatting>
  <dataValidations count="1">
    <dataValidation type="list" allowBlank="1" showInputMessage="1" showErrorMessage="1" prompt=" - " sqref="C9" xr:uid="{00000000-0002-0000-0000-000000000000}">
      <formula1>Материал_freelight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B14A-3226-4BDB-855F-4F9E438871F6}">
  <dimension ref="A1:H982"/>
  <sheetViews>
    <sheetView workbookViewId="0">
      <selection activeCell="B20" sqref="B20"/>
    </sheetView>
  </sheetViews>
  <sheetFormatPr defaultColWidth="14.42578125" defaultRowHeight="15" customHeight="1" x14ac:dyDescent="0.2"/>
  <cols>
    <col min="1" max="1" width="6.140625" style="2" customWidth="1"/>
    <col min="2" max="2" width="21.140625" style="2" customWidth="1"/>
    <col min="3" max="3" width="15.7109375" style="2" customWidth="1"/>
    <col min="4" max="4" width="11.85546875" style="2" customWidth="1"/>
    <col min="5" max="5" width="12" style="2" customWidth="1"/>
    <col min="6" max="6" width="21.42578125" style="2" customWidth="1"/>
    <col min="7" max="7" width="21.5703125" style="2" customWidth="1"/>
    <col min="8" max="8" width="18.140625" style="2" customWidth="1"/>
    <col min="9" max="19" width="8" style="2" customWidth="1"/>
    <col min="20" max="16384" width="14.42578125" style="2"/>
  </cols>
  <sheetData>
    <row r="1" spans="1:8" ht="7.9" customHeight="1" x14ac:dyDescent="0.2">
      <c r="A1" s="1"/>
      <c r="B1" s="82"/>
      <c r="C1" s="82"/>
      <c r="D1" s="82"/>
      <c r="E1" s="82"/>
      <c r="F1" s="82"/>
      <c r="G1" s="82"/>
      <c r="H1" s="1"/>
    </row>
    <row r="2" spans="1:8" ht="43.15" customHeight="1" x14ac:dyDescent="0.2">
      <c r="A2" s="1"/>
      <c r="B2" s="97" t="s">
        <v>17</v>
      </c>
      <c r="C2" s="97"/>
      <c r="D2" s="97"/>
      <c r="E2" s="63"/>
      <c r="F2" s="3"/>
      <c r="G2" s="3"/>
      <c r="H2" s="4"/>
    </row>
    <row r="3" spans="1:8" ht="18" customHeight="1" x14ac:dyDescent="0.2">
      <c r="A3" s="1"/>
      <c r="B3" s="64" t="s">
        <v>18</v>
      </c>
      <c r="C3" s="65">
        <v>596</v>
      </c>
      <c r="D3" s="66" t="s">
        <v>0</v>
      </c>
      <c r="E3" s="3"/>
      <c r="F3" s="3"/>
      <c r="G3" s="3"/>
      <c r="H3" s="1"/>
    </row>
    <row r="4" spans="1:8" ht="16.899999999999999" customHeight="1" x14ac:dyDescent="0.2">
      <c r="A4" s="1"/>
      <c r="B4" s="64" t="s">
        <v>19</v>
      </c>
      <c r="C4" s="65">
        <v>356</v>
      </c>
      <c r="D4" s="66" t="s">
        <v>0</v>
      </c>
      <c r="E4" s="3"/>
      <c r="F4" s="3"/>
      <c r="G4" s="3"/>
      <c r="H4" s="1"/>
    </row>
    <row r="5" spans="1:8" ht="16.899999999999999" customHeight="1" x14ac:dyDescent="0.2">
      <c r="A5" s="1"/>
      <c r="B5" s="64" t="s">
        <v>1</v>
      </c>
      <c r="C5" s="65">
        <v>18</v>
      </c>
      <c r="D5" s="66" t="s">
        <v>0</v>
      </c>
      <c r="E5" s="3"/>
      <c r="F5" s="3"/>
      <c r="G5" s="3"/>
      <c r="H5" s="1"/>
    </row>
    <row r="6" spans="1:8" ht="15.6" customHeight="1" x14ac:dyDescent="0.2">
      <c r="A6" s="1"/>
      <c r="B6" s="64" t="s">
        <v>2</v>
      </c>
      <c r="C6" s="65">
        <v>256</v>
      </c>
      <c r="D6" s="66" t="s">
        <v>0</v>
      </c>
      <c r="E6" s="3"/>
      <c r="F6" s="3"/>
      <c r="G6" s="3"/>
      <c r="H6" s="1"/>
    </row>
    <row r="7" spans="1:8" s="28" customFormat="1" ht="8.4499999999999993" customHeight="1" x14ac:dyDescent="0.2">
      <c r="A7" s="19"/>
      <c r="B7" s="24"/>
      <c r="C7" s="25"/>
      <c r="D7" s="26"/>
      <c r="E7" s="27"/>
      <c r="F7" s="27"/>
      <c r="G7" s="27"/>
      <c r="H7" s="19"/>
    </row>
    <row r="8" spans="1:8" s="28" customFormat="1" ht="15.6" customHeight="1" x14ac:dyDescent="0.2">
      <c r="A8" s="19"/>
      <c r="B8" s="27"/>
      <c r="C8" s="83" t="s">
        <v>16</v>
      </c>
      <c r="D8" s="83"/>
      <c r="E8" s="83"/>
      <c r="F8" s="83"/>
      <c r="G8" s="27"/>
      <c r="H8" s="19"/>
    </row>
    <row r="9" spans="1:8" s="28" customFormat="1" ht="19.899999999999999" customHeight="1" x14ac:dyDescent="0.25">
      <c r="A9" s="19"/>
      <c r="B9" s="29" t="s">
        <v>3</v>
      </c>
      <c r="C9" s="80" t="s">
        <v>10</v>
      </c>
      <c r="D9" s="81"/>
      <c r="E9" s="81"/>
      <c r="F9" s="81"/>
      <c r="G9" s="27"/>
      <c r="H9" s="19"/>
    </row>
    <row r="10" spans="1:8" s="28" customFormat="1" ht="16.149999999999999" customHeight="1" x14ac:dyDescent="0.2">
      <c r="A10" s="19"/>
      <c r="B10" s="27"/>
      <c r="C10" s="27"/>
      <c r="D10" s="27"/>
      <c r="E10" s="27"/>
      <c r="F10" s="27"/>
      <c r="G10" s="27"/>
      <c r="H10" s="19"/>
    </row>
    <row r="11" spans="1:8" s="28" customFormat="1" ht="34.15" customHeight="1" x14ac:dyDescent="0.2">
      <c r="A11" s="19"/>
      <c r="B11" s="30" t="s">
        <v>20</v>
      </c>
      <c r="C11" s="73" t="str">
        <f>IF('PD-MINILIFT'!$C$9=hidden1!$F$4,hidden1!$G$4," ")&amp;IF('PD-MINILIFT'!$C$9=hidden1!$A$5,hidden1!$G$5," ")&amp;IF('PD-MINILIFT'!$C$9=hidden1!$A$6,hidden1!$G$6," ")&amp;IF('PD-MINILIFT'!$C$9=hidden1!$A$7,hidden1!$G$7," ")&amp;IF('PD-MINILIFT'!$C$9=hidden1!$A$8,hidden1!$G$8," ")&amp;IF('PD-MINILIFT'!$C$9=hidden1!$A$9,hidden1!$G$9," ")&amp;IF('PD-MINILIFT'!$C$9=hidden1!$A$10,hidden1!$G$10," ")&amp;IF('PD-MINILIFT'!$C$9=hidden1!$A$11,hidden1!$G$11," ")&amp;IF('PD-MINILIFT'!$C$9=hidden1!$A$12,hidden1!$G$12," ")&amp;IF('PD-MINILIFT'!$C$9=hidden1!$A$13,hidden1!$G$13," ")</f>
        <v xml:space="preserve">  3,3113344       </v>
      </c>
      <c r="D11" s="74" t="s">
        <v>5</v>
      </c>
      <c r="E11" s="79" t="s">
        <v>84</v>
      </c>
      <c r="F11" s="79"/>
      <c r="G11" s="79"/>
      <c r="H11" s="19"/>
    </row>
    <row r="12" spans="1:8" s="28" customFormat="1" ht="18.600000000000001" customHeight="1" x14ac:dyDescent="0.2">
      <c r="A12" s="19"/>
      <c r="B12" s="19"/>
      <c r="C12" s="19"/>
      <c r="D12" s="19"/>
      <c r="E12" s="19"/>
      <c r="F12" s="19"/>
      <c r="G12" s="20"/>
      <c r="H12" s="20"/>
    </row>
    <row r="13" spans="1:8" s="28" customFormat="1" ht="36.6" customHeight="1" x14ac:dyDescent="0.2">
      <c r="A13" s="19"/>
      <c r="B13" s="70" t="s">
        <v>73</v>
      </c>
      <c r="C13" s="69" t="s">
        <v>70</v>
      </c>
      <c r="D13" s="70" t="s">
        <v>71</v>
      </c>
      <c r="E13" s="71" t="s">
        <v>72</v>
      </c>
      <c r="F13" s="71" t="s">
        <v>82</v>
      </c>
      <c r="G13" s="61"/>
      <c r="H13" s="33"/>
    </row>
    <row r="14" spans="1:8" s="28" customFormat="1" ht="25.9" customHeight="1" x14ac:dyDescent="0.2">
      <c r="A14" s="19"/>
      <c r="B14" s="68" t="s">
        <v>74</v>
      </c>
      <c r="C14" s="67" t="s">
        <v>67</v>
      </c>
      <c r="D14" s="88" t="s">
        <v>78</v>
      </c>
      <c r="E14" s="91" t="s">
        <v>77</v>
      </c>
      <c r="F14" s="72" t="s">
        <v>79</v>
      </c>
      <c r="G14" s="37"/>
      <c r="H14" s="33"/>
    </row>
    <row r="15" spans="1:8" s="28" customFormat="1" ht="24" customHeight="1" x14ac:dyDescent="0.2">
      <c r="A15" s="19"/>
      <c r="B15" s="68" t="s">
        <v>75</v>
      </c>
      <c r="C15" s="68" t="s">
        <v>68</v>
      </c>
      <c r="D15" s="89"/>
      <c r="E15" s="92"/>
      <c r="F15" s="68" t="s">
        <v>80</v>
      </c>
      <c r="G15" s="62"/>
      <c r="H15" s="20"/>
    </row>
    <row r="16" spans="1:8" s="28" customFormat="1" ht="26.45" customHeight="1" x14ac:dyDescent="0.2">
      <c r="A16" s="19"/>
      <c r="B16" s="72" t="s">
        <v>76</v>
      </c>
      <c r="C16" s="68" t="s">
        <v>69</v>
      </c>
      <c r="D16" s="90"/>
      <c r="E16" s="93"/>
      <c r="F16" s="72" t="s">
        <v>81</v>
      </c>
      <c r="G16" s="38"/>
      <c r="H16" s="38"/>
    </row>
    <row r="17" spans="1:8" s="28" customFormat="1" ht="18.600000000000001" customHeight="1" x14ac:dyDescent="0.2">
      <c r="A17" s="19"/>
      <c r="B17" s="94" t="s">
        <v>83</v>
      </c>
      <c r="C17" s="95"/>
      <c r="D17" s="95"/>
      <c r="E17" s="95"/>
      <c r="F17" s="96"/>
      <c r="G17" s="39"/>
      <c r="H17" s="39"/>
    </row>
    <row r="18" spans="1:8" s="28" customFormat="1" ht="12.75" customHeight="1" x14ac:dyDescent="0.2">
      <c r="A18" s="19"/>
      <c r="B18" s="56"/>
      <c r="C18" s="56"/>
      <c r="D18" s="39"/>
      <c r="E18" s="57"/>
      <c r="F18" s="39"/>
      <c r="G18" s="39"/>
      <c r="H18" s="39"/>
    </row>
    <row r="19" spans="1:8" s="28" customFormat="1" ht="12.75" customHeight="1" x14ac:dyDescent="0.2">
      <c r="A19" s="19"/>
      <c r="B19" s="56"/>
      <c r="C19" s="56"/>
      <c r="D19" s="39"/>
      <c r="E19" s="57"/>
      <c r="F19" s="39"/>
      <c r="G19" s="39"/>
      <c r="H19" s="39"/>
    </row>
    <row r="20" spans="1:8" s="28" customFormat="1" ht="12.75" customHeight="1" x14ac:dyDescent="0.2">
      <c r="A20" s="19"/>
      <c r="B20" s="56"/>
      <c r="C20" s="56"/>
      <c r="D20" s="39"/>
      <c r="E20" s="57"/>
      <c r="F20" s="39"/>
      <c r="G20" s="39"/>
      <c r="H20" s="39"/>
    </row>
    <row r="21" spans="1:8" s="28" customFormat="1" ht="12.75" customHeight="1" x14ac:dyDescent="0.2">
      <c r="A21" s="19"/>
      <c r="B21" s="20"/>
      <c r="C21" s="20"/>
      <c r="D21" s="20"/>
      <c r="E21" s="20"/>
      <c r="F21" s="20"/>
      <c r="G21" s="20"/>
      <c r="H21" s="20"/>
    </row>
    <row r="22" spans="1:8" s="28" customFormat="1" ht="27" customHeight="1" x14ac:dyDescent="0.2">
      <c r="A22" s="19"/>
      <c r="B22" s="87"/>
      <c r="C22" s="87"/>
      <c r="D22" s="87"/>
      <c r="E22" s="87"/>
      <c r="F22" s="87"/>
      <c r="G22" s="87"/>
      <c r="H22" s="19"/>
    </row>
    <row r="23" spans="1:8" s="28" customFormat="1" ht="27" customHeight="1" x14ac:dyDescent="0.2">
      <c r="A23" s="19"/>
      <c r="B23" s="58"/>
      <c r="C23" s="55"/>
      <c r="D23" s="59"/>
      <c r="E23" s="59"/>
      <c r="F23" s="59"/>
      <c r="G23" s="59"/>
      <c r="H23" s="19"/>
    </row>
    <row r="24" spans="1:8" s="28" customFormat="1" ht="12.75" customHeight="1" x14ac:dyDescent="0.2">
      <c r="A24" s="19"/>
      <c r="B24" s="56"/>
      <c r="C24" s="60"/>
      <c r="D24" s="39"/>
      <c r="E24" s="57"/>
      <c r="F24" s="39"/>
      <c r="G24" s="39"/>
      <c r="H24" s="19"/>
    </row>
    <row r="25" spans="1:8" s="28" customFormat="1" ht="12.75" customHeight="1" x14ac:dyDescent="0.2">
      <c r="A25" s="19"/>
      <c r="B25" s="56"/>
      <c r="C25" s="60"/>
      <c r="D25" s="39"/>
      <c r="E25" s="57"/>
      <c r="F25" s="39"/>
      <c r="G25" s="39"/>
      <c r="H25" s="19"/>
    </row>
    <row r="26" spans="1:8" s="28" customFormat="1" ht="12.75" customHeight="1" x14ac:dyDescent="0.2">
      <c r="A26" s="19"/>
      <c r="B26" s="56"/>
      <c r="C26" s="60"/>
      <c r="D26" s="39"/>
      <c r="E26" s="57"/>
      <c r="F26" s="39"/>
      <c r="G26" s="39"/>
      <c r="H26" s="19"/>
    </row>
    <row r="27" spans="1:8" s="28" customFormat="1" ht="12.75" customHeight="1" x14ac:dyDescent="0.2">
      <c r="A27" s="20"/>
      <c r="B27" s="56"/>
      <c r="C27" s="60"/>
      <c r="D27" s="39"/>
      <c r="E27" s="57"/>
      <c r="F27" s="39"/>
      <c r="G27" s="39"/>
      <c r="H27" s="20"/>
    </row>
    <row r="28" spans="1:8" s="28" customFormat="1" ht="12.75" customHeight="1" x14ac:dyDescent="0.2">
      <c r="A28" s="20"/>
      <c r="B28" s="20"/>
      <c r="C28" s="40"/>
      <c r="D28" s="20"/>
      <c r="E28" s="20"/>
      <c r="F28" s="20"/>
      <c r="G28" s="20"/>
      <c r="H28" s="20"/>
    </row>
    <row r="29" spans="1:8" ht="12.75" customHeight="1" x14ac:dyDescent="0.2"/>
    <row r="30" spans="1:8" ht="12.75" customHeight="1" x14ac:dyDescent="0.2"/>
    <row r="31" spans="1:8" ht="12.75" customHeight="1" x14ac:dyDescent="0.2"/>
    <row r="32" spans="1:8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mergeCells count="9">
    <mergeCell ref="B1:G1"/>
    <mergeCell ref="B2:D2"/>
    <mergeCell ref="C8:F8"/>
    <mergeCell ref="C9:F9"/>
    <mergeCell ref="B22:G22"/>
    <mergeCell ref="E11:G11"/>
    <mergeCell ref="D14:D16"/>
    <mergeCell ref="E14:E16"/>
    <mergeCell ref="B17:F17"/>
  </mergeCells>
  <conditionalFormatting sqref="C11">
    <cfRule type="containsText" dxfId="2" priority="1" operator="containsText" text="&quot;3&quot;">
      <formula>NOT(ISERROR(SEARCH(("""3"""),(C11))))</formula>
    </cfRule>
  </conditionalFormatting>
  <conditionalFormatting sqref="C11">
    <cfRule type="containsText" dxfId="1" priority="2" operator="containsText" text="&quot;1&quot;">
      <formula>NOT(ISERROR(SEARCH(("""1"""),(C11))))</formula>
    </cfRule>
  </conditionalFormatting>
  <conditionalFormatting sqref="C11">
    <cfRule type="containsText" dxfId="0" priority="3" operator="containsText" text="&quot;1&quot;">
      <formula>NOT(ISERROR(SEARCH(("""1"""),(C11))))</formula>
    </cfRule>
  </conditionalFormatting>
  <dataValidations count="1">
    <dataValidation type="list" allowBlank="1" showInputMessage="1" showErrorMessage="1" prompt=" - " sqref="C9" xr:uid="{281D6B11-569C-4E0A-BD94-A8516C7927C4}">
      <formula1>Материал_freelight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9"/>
  <sheetViews>
    <sheetView topLeftCell="L1" workbookViewId="0">
      <selection activeCell="R10" sqref="R10"/>
    </sheetView>
  </sheetViews>
  <sheetFormatPr defaultColWidth="10.28515625" defaultRowHeight="15" customHeight="1" x14ac:dyDescent="0.2"/>
  <cols>
    <col min="1" max="10" width="0" style="42" hidden="1" customWidth="1"/>
    <col min="11" max="11" width="17.140625" style="42" hidden="1" customWidth="1"/>
    <col min="12" max="17" width="10.28515625" style="47"/>
    <col min="18" max="16384" width="10.28515625" style="42"/>
  </cols>
  <sheetData>
    <row r="1" spans="1:16" ht="12.75" customHeight="1" x14ac:dyDescent="0.2"/>
    <row r="2" spans="1:16" ht="25.5" customHeight="1" x14ac:dyDescent="0.2">
      <c r="G2" s="43" t="s">
        <v>8</v>
      </c>
      <c r="P2" s="48"/>
    </row>
    <row r="3" spans="1:16" ht="15.75" customHeight="1" x14ac:dyDescent="0.2">
      <c r="A3" s="98" t="s">
        <v>9</v>
      </c>
      <c r="B3" s="99"/>
      <c r="C3" s="99"/>
      <c r="D3" s="99"/>
      <c r="E3" s="99"/>
      <c r="F3" s="100"/>
      <c r="G3" s="44">
        <f>'PD-LIFT'!C6/100*0.1</f>
        <v>0.16000000000000003</v>
      </c>
      <c r="M3" s="101"/>
      <c r="N3" s="102"/>
      <c r="O3" s="102"/>
      <c r="P3" s="49"/>
    </row>
    <row r="4" spans="1:16" ht="15.75" customHeight="1" x14ac:dyDescent="0.2">
      <c r="M4" s="103"/>
      <c r="N4" s="102"/>
      <c r="O4" s="102"/>
      <c r="P4" s="49"/>
    </row>
    <row r="5" spans="1:16" ht="15.75" customHeight="1" x14ac:dyDescent="0.2">
      <c r="A5" s="104" t="s">
        <v>4</v>
      </c>
      <c r="B5" s="105"/>
      <c r="C5" s="105"/>
      <c r="D5" s="105"/>
      <c r="E5" s="105"/>
      <c r="F5" s="106"/>
      <c r="G5" s="44">
        <f>('PD-LIFT'!C3/1000)*('PD-LIFT'!C4/1000)*'PD-LIFT'!C5*0.7+$G$3</f>
        <v>3.7205079999999997</v>
      </c>
      <c r="H5" s="45"/>
      <c r="I5" s="44">
        <f>(('PD-LIFT'!C3/1000)*('PD-LIFT'!C4/1000)*'PD-LIFT'!C5*0.7)/2</f>
        <v>1.7802539999999998</v>
      </c>
      <c r="J5" s="44">
        <f>(('PD-LIFT'!C3/1000)*('PD-LIFT'!C4/1000)*'PD-LIFT'!C5*0.7)/2+$G$3</f>
        <v>1.9402539999999999</v>
      </c>
      <c r="M5" s="103"/>
      <c r="N5" s="102"/>
      <c r="O5" s="102"/>
      <c r="P5" s="49"/>
    </row>
    <row r="6" spans="1:16" ht="15.75" customHeight="1" x14ac:dyDescent="0.2">
      <c r="A6" s="104" t="s">
        <v>10</v>
      </c>
      <c r="B6" s="105"/>
      <c r="C6" s="105"/>
      <c r="D6" s="105"/>
      <c r="E6" s="105"/>
      <c r="F6" s="106"/>
      <c r="G6" s="46">
        <f>('PD-LIFT'!C3/1000)*('PD-LIFT'!C4/1000)*'PD-LIFT'!C5*0.8+$G$3</f>
        <v>4.229152</v>
      </c>
      <c r="H6" s="45"/>
      <c r="I6" s="46">
        <f>(('PD-LIFT'!C3/1000)*('PD-LIFT'!C4/1000)*'PD-LIFT'!C5*0.8)/2</f>
        <v>2.0345759999999999</v>
      </c>
      <c r="J6" s="46">
        <f>(('PD-LIFT'!C3/1000)*('PD-LIFT'!C4/1000)*'PD-LIFT'!C5*0.8)/2+$G$3</f>
        <v>2.1945760000000001</v>
      </c>
      <c r="M6" s="103"/>
      <c r="N6" s="102"/>
      <c r="O6" s="102"/>
      <c r="P6" s="50"/>
    </row>
    <row r="7" spans="1:16" ht="15.75" customHeight="1" x14ac:dyDescent="0.2">
      <c r="A7" s="104" t="s">
        <v>6</v>
      </c>
      <c r="B7" s="105"/>
      <c r="C7" s="105"/>
      <c r="D7" s="105"/>
      <c r="E7" s="105"/>
      <c r="F7" s="106"/>
      <c r="G7" s="44">
        <f>((('PD-LIFT'!C3/1000)*0.06+('PD-LIFT'!C4/1000)*0.06)*2)*19*0.8+(('PD-LIFT'!C3/1000)*('PD-LIFT'!C4/1000)*4*2.5)+$G$3</f>
        <v>5.0852240000000002</v>
      </c>
      <c r="H7" s="45"/>
      <c r="I7" s="44">
        <f>(((('PD-LIFT'!C3/1000)*0.06+('PD-LIFT'!C4/1000)*0.06)*2)*19*0.8+(('PD-LIFT'!C3/1000)*('PD-LIFT'!C4/1000)*4*2.5))/2</f>
        <v>2.462612</v>
      </c>
      <c r="J7" s="44">
        <f>(((('PD-LIFT'!C3/1000)*0.06+('PD-LIFT'!C4/1000)*0.06)*2)*19*0.8+(('PD-LIFT'!C3/1000)*('PD-LIFT'!C4/1000)*4*2.5))/2+$G$3</f>
        <v>2.6226120000000002</v>
      </c>
      <c r="M7" s="51"/>
      <c r="N7" s="51"/>
      <c r="O7" s="51"/>
      <c r="P7" s="50"/>
    </row>
    <row r="8" spans="1:16" ht="27.75" customHeight="1" x14ac:dyDescent="0.2">
      <c r="A8" s="104" t="s">
        <v>11</v>
      </c>
      <c r="B8" s="105"/>
      <c r="C8" s="105"/>
      <c r="D8" s="105"/>
      <c r="E8" s="105"/>
      <c r="F8" s="106"/>
      <c r="G8" s="44">
        <f>(('PD-LIFT'!C3/1000)*('PD-LIFT'!C4/1000)*16*0.7)+(('PD-LIFT'!C3/1000)*('PD-LIFT'!C4/1000)*4*2.5)+$G$3</f>
        <v>6.1506959999999999</v>
      </c>
      <c r="H8" s="45"/>
      <c r="I8" s="44">
        <f>((('PD-LIFT'!C3/1000)*('PD-LIFT'!C4/1000)*16*0.7)+(('PD-LIFT'!C3/1000)*('PD-LIFT'!C4/1000)*4*2.5))/2</f>
        <v>2.9953479999999999</v>
      </c>
      <c r="J8" s="44">
        <f>((('PD-LIFT'!C3/1000)*('PD-LIFT'!C4/1000)*16*0.7)+(('PD-LIFT'!C3/1000)*('PD-LIFT'!C4/1000)*4*2.5))/2+$G$3</f>
        <v>3.155348</v>
      </c>
      <c r="M8" s="103"/>
      <c r="N8" s="102"/>
      <c r="O8" s="102"/>
      <c r="P8" s="50"/>
    </row>
    <row r="9" spans="1:16" ht="15.75" customHeight="1" x14ac:dyDescent="0.2">
      <c r="A9" s="104"/>
      <c r="B9" s="105"/>
      <c r="C9" s="105"/>
      <c r="D9" s="105"/>
      <c r="E9" s="105"/>
      <c r="F9" s="106"/>
      <c r="G9" s="46">
        <v>0</v>
      </c>
      <c r="H9" s="45"/>
      <c r="I9" s="46">
        <v>0</v>
      </c>
      <c r="J9" s="46">
        <v>0</v>
      </c>
      <c r="M9" s="103"/>
      <c r="N9" s="102"/>
      <c r="O9" s="102"/>
      <c r="P9" s="50"/>
    </row>
    <row r="10" spans="1:16" ht="15.75" customHeight="1" x14ac:dyDescent="0.2">
      <c r="A10" s="104" t="s">
        <v>7</v>
      </c>
      <c r="B10" s="105"/>
      <c r="C10" s="105"/>
      <c r="D10" s="105"/>
      <c r="E10" s="105"/>
      <c r="F10" s="106"/>
      <c r="G10" s="44">
        <f>('PD-LIFT'!C3/1000)*('PD-LIFT'!C4/1000)*4*2.5+(('PD-LIFT'!C3/1000)*2+('PD-LIFT'!C4/1000)*2)*0.5+$G$3</f>
        <v>4.1368</v>
      </c>
      <c r="H10" s="45"/>
      <c r="I10" s="44">
        <f>(('PD-LIFT'!C3/1000)*('PD-LIFT'!C4/1000)*4*2.5+(('PD-LIFT'!C3/1000)*2+('PD-LIFT'!C4/1000)*2)*0.5)/2</f>
        <v>1.9883999999999999</v>
      </c>
      <c r="J10" s="44">
        <f>(('PD-LIFT'!C3/1000)*('PD-LIFT'!C4/1000)*4*2.5+(('PD-LIFT'!C3/1000)*2+('PD-LIFT'!C4/1000)*2)*0.5)/2+$G$3</f>
        <v>2.1484000000000001</v>
      </c>
      <c r="M10" s="103"/>
      <c r="N10" s="102"/>
      <c r="O10" s="102"/>
      <c r="P10" s="49"/>
    </row>
    <row r="11" spans="1:16" ht="33" customHeight="1" x14ac:dyDescent="0.2">
      <c r="A11" s="104" t="s">
        <v>12</v>
      </c>
      <c r="B11" s="105"/>
      <c r="C11" s="105"/>
      <c r="D11" s="105"/>
      <c r="E11" s="105"/>
      <c r="F11" s="106"/>
      <c r="G11" s="46">
        <f>('PD-LIFT'!C3/1000)*('PD-LIFT'!C4/1000)*'PD-LIFT'!C5*0.68+$G$3</f>
        <v>3.6187792000000001</v>
      </c>
      <c r="H11" s="45"/>
      <c r="I11" s="46">
        <f>(('PD-LIFT'!C3/1000)*('PD-LIFT'!C4/1000)*'PD-LIFT'!C5*0.68)/2</f>
        <v>1.7293896</v>
      </c>
      <c r="J11" s="46">
        <f>(('PD-LIFT'!C3/1000)*('PD-LIFT'!C4/1000)*'PD-LIFT'!C5*0.68)/2+$G$3</f>
        <v>1.8893895999999999</v>
      </c>
      <c r="M11" s="103"/>
      <c r="N11" s="102"/>
      <c r="O11" s="102"/>
      <c r="P11" s="49"/>
    </row>
    <row r="12" spans="1:16" ht="15.75" customHeight="1" x14ac:dyDescent="0.2">
      <c r="A12" s="104" t="s">
        <v>13</v>
      </c>
      <c r="B12" s="105"/>
      <c r="C12" s="105"/>
      <c r="D12" s="105"/>
      <c r="E12" s="105"/>
      <c r="F12" s="106"/>
      <c r="G12" s="44">
        <f>('PD-LIFT'!C3/1000)*('PD-LIFT'!C4/1000)*'PD-LIFT'!C5*0.69+$G$3</f>
        <v>3.6696435999999997</v>
      </c>
      <c r="H12" s="45"/>
      <c r="I12" s="44">
        <f>(('PD-LIFT'!C3/1000)*('PD-LIFT'!C4/1000)*'PD-LIFT'!C5*0.69)/2</f>
        <v>1.7548217999999998</v>
      </c>
      <c r="J12" s="44">
        <f>(('PD-LIFT'!C3/1000)*('PD-LIFT'!C4/1000)*'PD-LIFT'!C5*0.69)/2+$G$3</f>
        <v>1.9148217999999999</v>
      </c>
      <c r="M12" s="103"/>
      <c r="N12" s="102"/>
      <c r="O12" s="102"/>
      <c r="P12" s="49"/>
    </row>
    <row r="13" spans="1:16" ht="15.75" customHeight="1" x14ac:dyDescent="0.2">
      <c r="A13" s="104" t="s">
        <v>14</v>
      </c>
      <c r="B13" s="105"/>
      <c r="C13" s="105"/>
      <c r="D13" s="105"/>
      <c r="E13" s="105"/>
      <c r="F13" s="106"/>
      <c r="G13" s="46">
        <f>('PD-LIFT'!C3/1000)*('PD-LIFT'!C4/1000)*'PD-LIFT'!C5*0.56+$G$3</f>
        <v>3.0084064000000001</v>
      </c>
      <c r="H13" s="45"/>
      <c r="I13" s="46">
        <f>(('PD-LIFT'!C3/1000)*('PD-LIFT'!C4/1000)*'PD-LIFT'!C5*0.56)/2</f>
        <v>1.4242032</v>
      </c>
      <c r="J13" s="46">
        <f>(('PD-LIFT'!C3/1000)*('PD-LIFT'!C4/1000)*'PD-LIFT'!C5*0.56)/2+$G$3</f>
        <v>1.5842032000000001</v>
      </c>
      <c r="M13" s="103"/>
      <c r="N13" s="102"/>
      <c r="O13" s="102"/>
      <c r="P13" s="50"/>
    </row>
    <row r="14" spans="1:16" ht="15.75" customHeight="1" x14ac:dyDescent="0.2">
      <c r="M14" s="103"/>
      <c r="N14" s="102"/>
      <c r="O14" s="102"/>
      <c r="P14" s="49"/>
    </row>
    <row r="15" spans="1:16" ht="15.75" customHeight="1" x14ac:dyDescent="0.2">
      <c r="G15" s="46">
        <f>'PD-LIFT'!C11*1</f>
        <v>3.7205080000000001</v>
      </c>
      <c r="I15" s="46" t="e">
        <f>'PD-LIFT'!#REF!*1</f>
        <v>#REF!</v>
      </c>
      <c r="J15" s="46" t="e">
        <f>'PD-LIFT'!#REF!*1</f>
        <v>#REF!</v>
      </c>
      <c r="M15" s="103"/>
      <c r="N15" s="102"/>
      <c r="O15" s="102"/>
      <c r="P15" s="50"/>
    </row>
    <row r="16" spans="1:16" ht="12.75" customHeight="1" x14ac:dyDescent="0.2"/>
    <row r="17" spans="9:16" ht="12.75" customHeight="1" x14ac:dyDescent="0.2">
      <c r="I17" s="46" t="e">
        <f>I15+J15</f>
        <v>#REF!</v>
      </c>
      <c r="P17" s="50"/>
    </row>
    <row r="18" spans="9:16" ht="12.75" customHeight="1" x14ac:dyDescent="0.2"/>
    <row r="19" spans="9:16" ht="12.75" customHeight="1" x14ac:dyDescent="0.2"/>
  </sheetData>
  <sheetProtection algorithmName="SHA-512" hashValue="YPk/NpK5ZFWiadwEuuz7aoeR9Jve8eWENQIgerrgfvZMRU17VYfAuoLAs3O83CkINflN3/gT683FVo7L8Zx1ew==" saltValue="u31q0fk+KT9SmYTiOKqTTg==" spinCount="100000" sheet="1" formatCells="0" formatColumns="0" formatRows="0" insertColumns="0" insertRows="0" insertHyperlinks="0" deleteColumns="0" deleteRows="0" sort="0" autoFilter="0" pivotTables="0"/>
  <mergeCells count="22">
    <mergeCell ref="A13:F13"/>
    <mergeCell ref="M13:O13"/>
    <mergeCell ref="M14:O14"/>
    <mergeCell ref="M15:O15"/>
    <mergeCell ref="A9:F9"/>
    <mergeCell ref="M9:O9"/>
    <mergeCell ref="A10:F10"/>
    <mergeCell ref="A11:F11"/>
    <mergeCell ref="A12:F12"/>
    <mergeCell ref="M12:O12"/>
    <mergeCell ref="M10:O10"/>
    <mergeCell ref="M11:O11"/>
    <mergeCell ref="A6:F6"/>
    <mergeCell ref="M6:O6"/>
    <mergeCell ref="A7:F7"/>
    <mergeCell ref="A8:F8"/>
    <mergeCell ref="M8:O8"/>
    <mergeCell ref="A3:F3"/>
    <mergeCell ref="M3:O3"/>
    <mergeCell ref="M4:O4"/>
    <mergeCell ref="A5:F5"/>
    <mergeCell ref="M5:O5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42BA5-B5A5-4CA6-B26D-042D4AD11E4B}">
  <dimension ref="A1:Q19"/>
  <sheetViews>
    <sheetView topLeftCell="L1" workbookViewId="0">
      <selection activeCell="U9" sqref="U9"/>
    </sheetView>
  </sheetViews>
  <sheetFormatPr defaultColWidth="10.28515625" defaultRowHeight="15" customHeight="1" x14ac:dyDescent="0.2"/>
  <cols>
    <col min="1" max="11" width="0" style="42" hidden="1" customWidth="1"/>
    <col min="12" max="17" width="10.28515625" style="47"/>
    <col min="18" max="16384" width="10.28515625" style="42"/>
  </cols>
  <sheetData>
    <row r="1" spans="1:16" ht="12.75" customHeight="1" x14ac:dyDescent="0.2"/>
    <row r="2" spans="1:16" ht="25.5" customHeight="1" x14ac:dyDescent="0.2">
      <c r="G2" s="43" t="s">
        <v>8</v>
      </c>
      <c r="P2" s="48"/>
    </row>
    <row r="3" spans="1:16" ht="15.75" customHeight="1" x14ac:dyDescent="0.2">
      <c r="A3" s="98" t="s">
        <v>9</v>
      </c>
      <c r="B3" s="99"/>
      <c r="C3" s="99"/>
      <c r="D3" s="99"/>
      <c r="E3" s="99"/>
      <c r="F3" s="100"/>
      <c r="G3" s="44">
        <f>'PD-MINILIFT'!C6/100*0.1</f>
        <v>0.25600000000000001</v>
      </c>
      <c r="M3" s="101"/>
      <c r="N3" s="102"/>
      <c r="O3" s="102"/>
      <c r="P3" s="49"/>
    </row>
    <row r="4" spans="1:16" ht="15.75" customHeight="1" x14ac:dyDescent="0.2">
      <c r="M4" s="103"/>
      <c r="N4" s="102"/>
      <c r="O4" s="102"/>
      <c r="P4" s="49"/>
    </row>
    <row r="5" spans="1:16" ht="15.75" customHeight="1" x14ac:dyDescent="0.2">
      <c r="A5" s="104" t="s">
        <v>4</v>
      </c>
      <c r="B5" s="105"/>
      <c r="C5" s="105"/>
      <c r="D5" s="105"/>
      <c r="E5" s="105"/>
      <c r="F5" s="106"/>
      <c r="G5" s="44">
        <f>('PD-MINILIFT'!C3/1000)*('PD-MINILIFT'!C4/1000)*'PD-MINILIFT'!C5*0.7+$G$3</f>
        <v>2.9294175999999998</v>
      </c>
      <c r="H5" s="45"/>
      <c r="I5" s="44">
        <f>(('PD-MINILIFT'!C3/1000)*('PD-MINILIFT'!C4/1000)*'PD-MINILIFT'!C5*0.7)/2</f>
        <v>1.3367087999999998</v>
      </c>
      <c r="J5" s="44">
        <f>(('PD-MINILIFT'!C3/1000)*('PD-MINILIFT'!C4/1000)*'PD-MINILIFT'!C5*0.7)/2+$G$3</f>
        <v>1.5927087999999998</v>
      </c>
      <c r="M5" s="103"/>
      <c r="N5" s="102"/>
      <c r="O5" s="102"/>
      <c r="P5" s="49"/>
    </row>
    <row r="6" spans="1:16" ht="15.75" customHeight="1" x14ac:dyDescent="0.2">
      <c r="A6" s="104" t="s">
        <v>10</v>
      </c>
      <c r="B6" s="105"/>
      <c r="C6" s="105"/>
      <c r="D6" s="105"/>
      <c r="E6" s="105"/>
      <c r="F6" s="106"/>
      <c r="G6" s="46">
        <f>('PD-MINILIFT'!C3/1000)*('PD-MINILIFT'!C4/1000)*'PD-MINILIFT'!C5*0.8+$G$3</f>
        <v>3.3113343999999998</v>
      </c>
      <c r="H6" s="45"/>
      <c r="I6" s="46">
        <f>(('PD-MINILIFT'!C3/1000)*('PD-MINILIFT'!C4/1000)*'PD-MINILIFT'!C5*0.8)/2</f>
        <v>1.5276671999999998</v>
      </c>
      <c r="J6" s="46">
        <f>(('PD-MINILIFT'!C3/1000)*('PD-MINILIFT'!C4/1000)*'PD-MINILIFT'!C5*0.8)/2+$G$3</f>
        <v>1.7836671999999998</v>
      </c>
      <c r="M6" s="103"/>
      <c r="N6" s="102"/>
      <c r="O6" s="102"/>
      <c r="P6" s="50"/>
    </row>
    <row r="7" spans="1:16" ht="15.75" customHeight="1" x14ac:dyDescent="0.2">
      <c r="A7" s="104" t="s">
        <v>6</v>
      </c>
      <c r="B7" s="105"/>
      <c r="C7" s="105"/>
      <c r="D7" s="105"/>
      <c r="E7" s="105"/>
      <c r="F7" s="106"/>
      <c r="G7" s="44">
        <f>((('PD-MINILIFT'!C3/1000)*0.06+('PD-MINILIFT'!C4/1000)*0.06)*2)*19*0.8+(('PD-MINILIFT'!C3/1000)*('PD-MINILIFT'!C4/1000)*4*2.5)+$G$3</f>
        <v>4.1142079999999996</v>
      </c>
      <c r="H7" s="45"/>
      <c r="I7" s="44">
        <f>(((('PD-MINILIFT'!C3/1000)*0.06+('PD-MINILIFT'!C4/1000)*0.06)*2)*19*0.8+(('PD-MINILIFT'!C3/1000)*('PD-MINILIFT'!C4/1000)*4*2.5))/2</f>
        <v>1.9291039999999999</v>
      </c>
      <c r="J7" s="44">
        <f>(((('PD-MINILIFT'!C3/1000)*0.06+('PD-MINILIFT'!C4/1000)*0.06)*2)*19*0.8+(('PD-MINILIFT'!C3/1000)*('PD-MINILIFT'!C4/1000)*4*2.5))/2+$G$3</f>
        <v>2.1851039999999999</v>
      </c>
      <c r="M7" s="51"/>
      <c r="N7" s="51"/>
      <c r="O7" s="51"/>
      <c r="P7" s="50"/>
    </row>
    <row r="8" spans="1:16" ht="27.75" customHeight="1" x14ac:dyDescent="0.2">
      <c r="A8" s="104" t="s">
        <v>11</v>
      </c>
      <c r="B8" s="105"/>
      <c r="C8" s="105"/>
      <c r="D8" s="105"/>
      <c r="E8" s="105"/>
      <c r="F8" s="106"/>
      <c r="G8" s="44">
        <f>(('PD-MINILIFT'!C3/1000)*('PD-MINILIFT'!C4/1000)*16*0.7)+(('PD-MINILIFT'!C3/1000)*('PD-MINILIFT'!C4/1000)*4*2.5)+$G$3</f>
        <v>4.7541311999999998</v>
      </c>
      <c r="H8" s="45"/>
      <c r="I8" s="44">
        <f>((('PD-MINILIFT'!C3/1000)*('PD-MINILIFT'!C4/1000)*16*0.7)+(('PD-MINILIFT'!C3/1000)*('PD-MINILIFT'!C4/1000)*4*2.5))/2</f>
        <v>2.2490655999999998</v>
      </c>
      <c r="J8" s="44">
        <f>((('PD-MINILIFT'!C3/1000)*('PD-MINILIFT'!C4/1000)*16*0.7)+(('PD-MINILIFT'!C3/1000)*('PD-MINILIFT'!C4/1000)*4*2.5))/2+$G$3</f>
        <v>2.5050656</v>
      </c>
      <c r="M8" s="103"/>
      <c r="N8" s="102"/>
      <c r="O8" s="102"/>
      <c r="P8" s="50"/>
    </row>
    <row r="9" spans="1:16" ht="15.75" customHeight="1" x14ac:dyDescent="0.2">
      <c r="A9" s="104"/>
      <c r="B9" s="105"/>
      <c r="C9" s="105"/>
      <c r="D9" s="105"/>
      <c r="E9" s="105"/>
      <c r="F9" s="106"/>
      <c r="G9" s="46">
        <v>0</v>
      </c>
      <c r="H9" s="45"/>
      <c r="I9" s="46">
        <v>0</v>
      </c>
      <c r="J9" s="46">
        <v>0</v>
      </c>
      <c r="M9" s="103"/>
      <c r="N9" s="102"/>
      <c r="O9" s="102"/>
      <c r="P9" s="50"/>
    </row>
    <row r="10" spans="1:16" ht="15.75" customHeight="1" x14ac:dyDescent="0.2">
      <c r="A10" s="104" t="s">
        <v>7</v>
      </c>
      <c r="B10" s="105"/>
      <c r="C10" s="105"/>
      <c r="D10" s="105"/>
      <c r="E10" s="105"/>
      <c r="F10" s="106"/>
      <c r="G10" s="44">
        <f>('PD-MINILIFT'!C3/1000)*('PD-MINILIFT'!C4/1000)*4*2.5+(('PD-MINILIFT'!C3/1000)*2+('PD-MINILIFT'!C4/1000)*2)*0.5+$G$3</f>
        <v>3.3297599999999994</v>
      </c>
      <c r="H10" s="45"/>
      <c r="I10" s="44">
        <f>(('PD-MINILIFT'!C3/1000)*('PD-MINILIFT'!C4/1000)*4*2.5+(('PD-MINILIFT'!C3/1000)*2+('PD-MINILIFT'!C4/1000)*2)*0.5)/2</f>
        <v>1.5368799999999998</v>
      </c>
      <c r="J10" s="44">
        <f>(('PD-MINILIFT'!C3/1000)*('PD-MINILIFT'!C4/1000)*4*2.5+(('PD-MINILIFT'!C3/1000)*2+('PD-MINILIFT'!C4/1000)*2)*0.5)/2+$G$3</f>
        <v>1.7928799999999998</v>
      </c>
      <c r="M10" s="103"/>
      <c r="N10" s="102"/>
      <c r="O10" s="102"/>
      <c r="P10" s="49"/>
    </row>
    <row r="11" spans="1:16" ht="33" customHeight="1" x14ac:dyDescent="0.2">
      <c r="A11" s="104" t="s">
        <v>12</v>
      </c>
      <c r="B11" s="105"/>
      <c r="C11" s="105"/>
      <c r="D11" s="105"/>
      <c r="E11" s="105"/>
      <c r="F11" s="106"/>
      <c r="G11" s="46">
        <f>('PD-MINILIFT'!C3/1000)*('PD-MINILIFT'!C4/1000)*'PD-MINILIFT'!C5*0.68+$G$3</f>
        <v>2.8530342399999995</v>
      </c>
      <c r="H11" s="45"/>
      <c r="I11" s="46">
        <f>(('PD-MINILIFT'!C3/1000)*('PD-MINILIFT'!C4/1000)*'PD-MINILIFT'!C5*0.68)/2</f>
        <v>1.2985171199999999</v>
      </c>
      <c r="J11" s="46">
        <f>(('PD-MINILIFT'!C3/1000)*('PD-MINILIFT'!C4/1000)*'PD-MINILIFT'!C5*0.68)/2+$G$3</f>
        <v>1.5545171199999999</v>
      </c>
      <c r="M11" s="103"/>
      <c r="N11" s="102"/>
      <c r="O11" s="102"/>
      <c r="P11" s="49"/>
    </row>
    <row r="12" spans="1:16" ht="15.75" customHeight="1" x14ac:dyDescent="0.2">
      <c r="A12" s="104" t="s">
        <v>13</v>
      </c>
      <c r="B12" s="105"/>
      <c r="C12" s="105"/>
      <c r="D12" s="105"/>
      <c r="E12" s="105"/>
      <c r="F12" s="106"/>
      <c r="G12" s="44">
        <f>('PD-MINILIFT'!C3/1000)*('PD-MINILIFT'!C4/1000)*'PD-MINILIFT'!C5*0.69+$G$3</f>
        <v>2.8912259199999992</v>
      </c>
      <c r="H12" s="45"/>
      <c r="I12" s="44">
        <f>(('PD-MINILIFT'!C3/1000)*('PD-MINILIFT'!C4/1000)*'PD-MINILIFT'!C5*0.69)/2</f>
        <v>1.3176129599999997</v>
      </c>
      <c r="J12" s="44">
        <f>(('PD-MINILIFT'!C3/1000)*('PD-MINILIFT'!C4/1000)*'PD-MINILIFT'!C5*0.69)/2+$G$3</f>
        <v>1.5736129599999997</v>
      </c>
      <c r="M12" s="103"/>
      <c r="N12" s="102"/>
      <c r="O12" s="102"/>
      <c r="P12" s="49"/>
    </row>
    <row r="13" spans="1:16" ht="15.75" customHeight="1" x14ac:dyDescent="0.2">
      <c r="A13" s="104" t="s">
        <v>14</v>
      </c>
      <c r="B13" s="105"/>
      <c r="C13" s="105"/>
      <c r="D13" s="105"/>
      <c r="E13" s="105"/>
      <c r="F13" s="106"/>
      <c r="G13" s="46">
        <f>('PD-MINILIFT'!C3/1000)*('PD-MINILIFT'!C4/1000)*'PD-MINILIFT'!C5*0.56+$G$3</f>
        <v>2.3947340800000001</v>
      </c>
      <c r="H13" s="45"/>
      <c r="I13" s="46">
        <f>(('PD-MINILIFT'!C3/1000)*('PD-MINILIFT'!C4/1000)*'PD-MINILIFT'!C5*0.56)/2</f>
        <v>1.0693670399999999</v>
      </c>
      <c r="J13" s="46">
        <f>(('PD-MINILIFT'!C3/1000)*('PD-MINILIFT'!C4/1000)*'PD-MINILIFT'!C5*0.56)/2+$G$3</f>
        <v>1.3253670399999999</v>
      </c>
      <c r="M13" s="103"/>
      <c r="N13" s="102"/>
      <c r="O13" s="102"/>
      <c r="P13" s="50"/>
    </row>
    <row r="14" spans="1:16" ht="15.75" customHeight="1" x14ac:dyDescent="0.2">
      <c r="M14" s="103"/>
      <c r="N14" s="102"/>
      <c r="O14" s="102"/>
      <c r="P14" s="49"/>
    </row>
    <row r="15" spans="1:16" ht="15.75" customHeight="1" x14ac:dyDescent="0.2">
      <c r="G15" s="46">
        <f>'PD-MINILIFT'!C11*1</f>
        <v>3.3113343999999998</v>
      </c>
      <c r="I15" s="46" t="e">
        <f>'PD-MINILIFT'!#REF!*1</f>
        <v>#REF!</v>
      </c>
      <c r="J15" s="46" t="e">
        <f>'PD-MINILIFT'!#REF!*1</f>
        <v>#REF!</v>
      </c>
      <c r="M15" s="103"/>
      <c r="N15" s="102"/>
      <c r="O15" s="102"/>
      <c r="P15" s="50"/>
    </row>
    <row r="16" spans="1:16" ht="12.75" customHeight="1" x14ac:dyDescent="0.2"/>
    <row r="17" spans="9:16" ht="12.75" customHeight="1" x14ac:dyDescent="0.2">
      <c r="I17" s="46" t="e">
        <f>I15+J15</f>
        <v>#REF!</v>
      </c>
      <c r="P17" s="50"/>
    </row>
    <row r="18" spans="9:16" ht="12.75" customHeight="1" x14ac:dyDescent="0.2"/>
    <row r="19" spans="9:16" ht="12.75" customHeight="1" x14ac:dyDescent="0.2"/>
  </sheetData>
  <sheetProtection algorithmName="SHA-512" hashValue="mM2BpEJu58DzuFdXM5uHZaS1oqqOjMa/3If5Eawi+Lcvu9clQz2wpRhVfChAULInqouyJgESp2GYmTlcqFSmYw==" saltValue="MMHNJD0g7O6YJm0f55Fh+g==" spinCount="100000" sheet="1" objects="1" scenarios="1"/>
  <mergeCells count="22">
    <mergeCell ref="A10:F10"/>
    <mergeCell ref="M10:O10"/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M14:O14"/>
    <mergeCell ref="M15:O15"/>
    <mergeCell ref="A11:F11"/>
    <mergeCell ref="M11:O11"/>
    <mergeCell ref="A12:F12"/>
    <mergeCell ref="M12:O12"/>
    <mergeCell ref="A13:F13"/>
    <mergeCell ref="M13:O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PD-LIFT</vt:lpstr>
      <vt:lpstr>PD-MINILIFT</vt:lpstr>
      <vt:lpstr>hidden</vt:lpstr>
      <vt:lpstr>hidden1</vt:lpstr>
      <vt:lpstr>Материал_freefold</vt:lpstr>
      <vt:lpstr>Материал_freelight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Butsyanau Valery</dc:creator>
  <cp:lastModifiedBy>RePack by SPecialiST</cp:lastModifiedBy>
  <dcterms:created xsi:type="dcterms:W3CDTF">2021-02-13T10:38:45Z</dcterms:created>
  <dcterms:modified xsi:type="dcterms:W3CDTF">2022-08-05T12:38:07Z</dcterms:modified>
</cp:coreProperties>
</file>